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240" activeTab="0"/>
  </bookViews>
  <sheets>
    <sheet name="财政收入分项目" sheetId="1" r:id="rId1"/>
    <sheet name="财政支出分项目 " sheetId="2" r:id="rId2"/>
    <sheet name="分部门完成情况" sheetId="3" r:id="rId3"/>
  </sheets>
  <externalReferences>
    <externalReference r:id="rId6"/>
  </externalReferences>
  <definedNames>
    <definedName name="_xlnm.Print_Titles" localSheetId="1">'财政支出分项目 '!$1:$4</definedName>
    <definedName name="_xlnm.Print_Titles" localSheetId="2">'分部门完成情况'!$1:$4</definedName>
  </definedNames>
  <calcPr fullCalcOnLoad="1"/>
</workbook>
</file>

<file path=xl/sharedStrings.xml><?xml version="1.0" encoding="utf-8"?>
<sst xmlns="http://schemas.openxmlformats.org/spreadsheetml/2006/main" count="360" uniqueCount="321">
  <si>
    <t>牟定县2020年6月财政收入分项目情况表</t>
  </si>
  <si>
    <t>单位：万元</t>
  </si>
  <si>
    <t>科目名称</t>
  </si>
  <si>
    <t>预算数</t>
  </si>
  <si>
    <t>5月累计数</t>
  </si>
  <si>
    <t>本月数</t>
  </si>
  <si>
    <t>累计完成数</t>
  </si>
  <si>
    <t>完成预算数%</t>
  </si>
  <si>
    <t>上年同期数</t>
  </si>
  <si>
    <t>比上年同期+ -</t>
  </si>
  <si>
    <t>绝对数</t>
  </si>
  <si>
    <t>%</t>
  </si>
  <si>
    <t>一、地方公共财政预算收入</t>
  </si>
  <si>
    <t xml:space="preserve"> (一）税收收入</t>
  </si>
  <si>
    <t>增值税</t>
  </si>
  <si>
    <t xml:space="preserve">  其中：改征增值税</t>
  </si>
  <si>
    <t>营业税</t>
  </si>
  <si>
    <t>企业所得税</t>
  </si>
  <si>
    <t>个人所得税</t>
  </si>
  <si>
    <t>资源税</t>
  </si>
  <si>
    <t>固定资产投资方向调节税</t>
  </si>
  <si>
    <t>城市维护建设税</t>
  </si>
  <si>
    <t>房产税</t>
  </si>
  <si>
    <t>印花税</t>
  </si>
  <si>
    <t>城镇土地使用税</t>
  </si>
  <si>
    <t>土地增值税</t>
  </si>
  <si>
    <t>车船税</t>
  </si>
  <si>
    <t>船舶吨税</t>
  </si>
  <si>
    <t>车辆购置税</t>
  </si>
  <si>
    <t>关税</t>
  </si>
  <si>
    <t>耕地占用税</t>
  </si>
  <si>
    <t>契税</t>
  </si>
  <si>
    <t>烟叶税</t>
  </si>
  <si>
    <t>环境保护税</t>
  </si>
  <si>
    <t>其他税收收入</t>
  </si>
  <si>
    <t>（二）非税收入</t>
  </si>
  <si>
    <t>专项收入</t>
  </si>
  <si>
    <t xml:space="preserve">      其中：教育费附加收入</t>
  </si>
  <si>
    <t xml:space="preserve">           残疾人就业保障金收入</t>
  </si>
  <si>
    <t xml:space="preserve">           教育资金收入</t>
  </si>
  <si>
    <t xml:space="preserve">           农田水利建设资金收入</t>
  </si>
  <si>
    <t xml:space="preserve">           森林植被恢复费</t>
  </si>
  <si>
    <t xml:space="preserve">           广告收入</t>
  </si>
  <si>
    <t>行政事业性收费收入</t>
  </si>
  <si>
    <t>罚没收入</t>
  </si>
  <si>
    <t>国有资本经营收入</t>
  </si>
  <si>
    <t>国有资源(资产)有偿使用收入</t>
  </si>
  <si>
    <t>捐赠收入</t>
  </si>
  <si>
    <t>政府住房基金收入</t>
  </si>
  <si>
    <t>其他收入</t>
  </si>
  <si>
    <t>二、政府性基金预算收入</t>
  </si>
  <si>
    <t xml:space="preserve">   云南水利建设专项资金</t>
  </si>
  <si>
    <t xml:space="preserve">   国有土地收益基金收入</t>
  </si>
  <si>
    <t xml:space="preserve">   农业土地开发资金收入</t>
  </si>
  <si>
    <t xml:space="preserve">   土地出让价款收入</t>
  </si>
  <si>
    <t xml:space="preserve">   补缴的土地价款</t>
  </si>
  <si>
    <t xml:space="preserve">   划拨土地收入</t>
  </si>
  <si>
    <t xml:space="preserve">   保障性住房土地出让收入</t>
  </si>
  <si>
    <t xml:space="preserve">   保障性住房建设资金</t>
  </si>
  <si>
    <t xml:space="preserve">   廉租住房保障资金</t>
  </si>
  <si>
    <t xml:space="preserve">   失地农民养老保障风险准备金</t>
  </si>
  <si>
    <t xml:space="preserve">   污水处理费收入</t>
  </si>
  <si>
    <t xml:space="preserve">   水土保持补偿费收入</t>
  </si>
  <si>
    <t xml:space="preserve">   其他土地出让收入</t>
  </si>
  <si>
    <t>牟定县2020年6月财政支出分项目情况表</t>
  </si>
  <si>
    <t>一、地方公共财政预算支出</t>
  </si>
  <si>
    <t xml:space="preserve">  一般公共服务</t>
  </si>
  <si>
    <t xml:space="preserve">    人大事务</t>
  </si>
  <si>
    <t xml:space="preserve">    政协事务</t>
  </si>
  <si>
    <t xml:space="preserve">    政府办公厅(室)及相关机构</t>
  </si>
  <si>
    <t xml:space="preserve">    发展与改革事务</t>
  </si>
  <si>
    <t xml:space="preserve">    统计信息事务</t>
  </si>
  <si>
    <t xml:space="preserve">    财政事务</t>
  </si>
  <si>
    <t xml:space="preserve">    税收事务</t>
  </si>
  <si>
    <t xml:space="preserve">    审计事务</t>
  </si>
  <si>
    <t xml:space="preserve">    人力资源事务</t>
  </si>
  <si>
    <t xml:space="preserve">    纪检监察事务</t>
  </si>
  <si>
    <t xml:space="preserve">    商贸事务</t>
  </si>
  <si>
    <t xml:space="preserve">    知识产权事务</t>
  </si>
  <si>
    <t xml:space="preserve">    工商行政管理事务</t>
  </si>
  <si>
    <t xml:space="preserve">    质量技术监督与检验检疫事务</t>
  </si>
  <si>
    <t xml:space="preserve">    民族事务</t>
  </si>
  <si>
    <t xml:space="preserve">    宗教事务</t>
  </si>
  <si>
    <t xml:space="preserve">    档案事务</t>
  </si>
  <si>
    <t xml:space="preserve">    民主党派及工商联事务</t>
  </si>
  <si>
    <t xml:space="preserve">    群众团体事务</t>
  </si>
  <si>
    <t xml:space="preserve">    党委办公厅（室）及相关机构事务</t>
  </si>
  <si>
    <t xml:space="preserve">    组织事务</t>
  </si>
  <si>
    <t xml:space="preserve">    宣传事务</t>
  </si>
  <si>
    <t xml:space="preserve">    统战事务</t>
  </si>
  <si>
    <t xml:space="preserve">    其他共产党事务支出</t>
  </si>
  <si>
    <t xml:space="preserve">    市场监督管理事务</t>
  </si>
  <si>
    <t xml:space="preserve">    其他一般公共服务支出</t>
  </si>
  <si>
    <t xml:space="preserve">  外交</t>
  </si>
  <si>
    <t xml:space="preserve">  国防</t>
  </si>
  <si>
    <t xml:space="preserve">  公共安全</t>
  </si>
  <si>
    <t xml:space="preserve">    武装警察</t>
  </si>
  <si>
    <t xml:space="preserve">    公安</t>
  </si>
  <si>
    <t xml:space="preserve">    检察</t>
  </si>
  <si>
    <t xml:space="preserve">    法院</t>
  </si>
  <si>
    <t xml:space="preserve">    司法</t>
  </si>
  <si>
    <t xml:space="preserve">    其他公共安全支出</t>
  </si>
  <si>
    <t xml:space="preserve">  教育</t>
  </si>
  <si>
    <t xml:space="preserve">    教育管理事务</t>
  </si>
  <si>
    <t xml:space="preserve">    普通教育</t>
  </si>
  <si>
    <t xml:space="preserve">    职业教育</t>
  </si>
  <si>
    <t xml:space="preserve">    成人教育</t>
  </si>
  <si>
    <t xml:space="preserve">    广播电视教育</t>
  </si>
  <si>
    <t xml:space="preserve">    特殊教育</t>
  </si>
  <si>
    <t xml:space="preserve">    进修及培训</t>
  </si>
  <si>
    <t xml:space="preserve">    教育费附加支出</t>
  </si>
  <si>
    <t xml:space="preserve">    其他教育支出</t>
  </si>
  <si>
    <t xml:space="preserve">  科学技术</t>
  </si>
  <si>
    <t xml:space="preserve">    科学技术管理事务</t>
  </si>
  <si>
    <t xml:space="preserve">    技术研究与开发</t>
  </si>
  <si>
    <t xml:space="preserve">    科技条件与服务</t>
  </si>
  <si>
    <t xml:space="preserve">    科学技术普及</t>
  </si>
  <si>
    <t xml:space="preserve">    科技重大专项</t>
  </si>
  <si>
    <t xml:space="preserve">    其他科学技术支出</t>
  </si>
  <si>
    <t xml:space="preserve">  文化旅游体育与传媒支出</t>
  </si>
  <si>
    <t xml:space="preserve">    文化与旅游</t>
  </si>
  <si>
    <t xml:space="preserve">    文物</t>
  </si>
  <si>
    <t xml:space="preserve">    体育</t>
  </si>
  <si>
    <t xml:space="preserve">    广播影视</t>
  </si>
  <si>
    <t xml:space="preserve">    新闻出版广播影视</t>
  </si>
  <si>
    <t xml:space="preserve">    其他文化体育与传媒支出</t>
  </si>
  <si>
    <t xml:space="preserve">  社会保障和就业</t>
  </si>
  <si>
    <t xml:space="preserve">    人力资源和社会保障管理事务</t>
  </si>
  <si>
    <t xml:space="preserve">    民政管理事务</t>
  </si>
  <si>
    <t xml:space="preserve">    补充全国社会保障基金</t>
  </si>
  <si>
    <t xml:space="preserve">    行政事业单位离退休</t>
  </si>
  <si>
    <t xml:space="preserve">    企业改革补助</t>
  </si>
  <si>
    <t xml:space="preserve">    就业补助</t>
  </si>
  <si>
    <t xml:space="preserve">    抚恤</t>
  </si>
  <si>
    <t xml:space="preserve">    退役安置</t>
  </si>
  <si>
    <t xml:space="preserve">    社会福利</t>
  </si>
  <si>
    <t xml:space="preserve">    残疾人事业</t>
  </si>
  <si>
    <t xml:space="preserve">    红十字事业</t>
  </si>
  <si>
    <t xml:space="preserve">    最低生活保障</t>
  </si>
  <si>
    <t xml:space="preserve">    财政对基本养老保险基金的补助</t>
  </si>
  <si>
    <t xml:space="preserve">    财政对其他社会保险基金的补助</t>
  </si>
  <si>
    <t xml:space="preserve">    临时救济</t>
  </si>
  <si>
    <t xml:space="preserve">    特困人员供养</t>
  </si>
  <si>
    <t xml:space="preserve">    其他生活救助</t>
  </si>
  <si>
    <t xml:space="preserve">    财政对社会保险基金的补助</t>
  </si>
  <si>
    <t xml:space="preserve">    退役军人管理事务</t>
  </si>
  <si>
    <t xml:space="preserve">    其他社会保障和就业支出</t>
  </si>
  <si>
    <t xml:space="preserve">  卫生健康支出</t>
  </si>
  <si>
    <t xml:space="preserve">    卫生健康管理事务</t>
  </si>
  <si>
    <t xml:space="preserve">    公立医院</t>
  </si>
  <si>
    <t xml:space="preserve">    基层医疗卫生机构</t>
  </si>
  <si>
    <t xml:space="preserve">    公共卫生</t>
  </si>
  <si>
    <t xml:space="preserve">    医疗保障</t>
  </si>
  <si>
    <t xml:space="preserve">    中医药</t>
  </si>
  <si>
    <t xml:space="preserve">    计划生育事务</t>
  </si>
  <si>
    <t xml:space="preserve">    行政事业单位医疗</t>
  </si>
  <si>
    <t xml:space="preserve">    财政对基本医疗保险基金的补助</t>
  </si>
  <si>
    <t xml:space="preserve">    医疗救助</t>
  </si>
  <si>
    <t xml:space="preserve">    优抚对象医疗</t>
  </si>
  <si>
    <t xml:space="preserve">    医疗保障管理事务</t>
  </si>
  <si>
    <t xml:space="preserve">    老龄卫生健康事务</t>
  </si>
  <si>
    <t xml:space="preserve">    其他卫生健康支出</t>
  </si>
  <si>
    <t xml:space="preserve">  节能环保</t>
  </si>
  <si>
    <t xml:space="preserve">    环境保护管理事务</t>
  </si>
  <si>
    <t xml:space="preserve">    环境监测与监察</t>
  </si>
  <si>
    <t xml:space="preserve">    污染防治</t>
  </si>
  <si>
    <t xml:space="preserve">    自然生态保护</t>
  </si>
  <si>
    <t xml:space="preserve">    天然林保护</t>
  </si>
  <si>
    <t xml:space="preserve">    退耕还林</t>
  </si>
  <si>
    <t xml:space="preserve">    能源节约利用</t>
  </si>
  <si>
    <t xml:space="preserve">    污染减排</t>
  </si>
  <si>
    <t xml:space="preserve">    其他节能环保支出</t>
  </si>
  <si>
    <t xml:space="preserve">  城乡社区事务</t>
  </si>
  <si>
    <t xml:space="preserve">    城乡社区管理事务</t>
  </si>
  <si>
    <t xml:space="preserve">    城乡社区规划与管理</t>
  </si>
  <si>
    <t xml:space="preserve">    城乡社区公共设施</t>
  </si>
  <si>
    <t xml:space="preserve">    城乡社区环境卫生</t>
  </si>
  <si>
    <t xml:space="preserve">    其他城乡社区事务支出</t>
  </si>
  <si>
    <t xml:space="preserve">  农林水事务</t>
  </si>
  <si>
    <t xml:space="preserve">    农业农村</t>
  </si>
  <si>
    <t xml:space="preserve">    林业和草原</t>
  </si>
  <si>
    <t xml:space="preserve">    水利</t>
  </si>
  <si>
    <t xml:space="preserve">    扶贫</t>
  </si>
  <si>
    <t xml:space="preserve">    农业综合开发</t>
  </si>
  <si>
    <t xml:space="preserve">    农村综合改革</t>
  </si>
  <si>
    <t xml:space="preserve">    普惠金融发展支出</t>
  </si>
  <si>
    <t xml:space="preserve">    其他农林水事务支出</t>
  </si>
  <si>
    <t xml:space="preserve">  交通运输</t>
  </si>
  <si>
    <t xml:space="preserve">    公路水路运输</t>
  </si>
  <si>
    <t xml:space="preserve">    铁路运输</t>
  </si>
  <si>
    <t xml:space="preserve">    石油价格改革对交通运输的补贴</t>
  </si>
  <si>
    <t xml:space="preserve">    邮政业支出</t>
  </si>
  <si>
    <t xml:space="preserve">    车辆购置税支出</t>
  </si>
  <si>
    <t xml:space="preserve">    其他交通运输支出</t>
  </si>
  <si>
    <t xml:space="preserve">  资源勘探信息等事务</t>
  </si>
  <si>
    <t xml:space="preserve">    资源勘探开发和服务支出</t>
  </si>
  <si>
    <t xml:space="preserve">    制造业</t>
  </si>
  <si>
    <t xml:space="preserve">    建筑业</t>
  </si>
  <si>
    <t xml:space="preserve">    电力监管支出</t>
  </si>
  <si>
    <t xml:space="preserve">    工业和信息产业监管</t>
  </si>
  <si>
    <t xml:space="preserve">    安全生产监管</t>
  </si>
  <si>
    <t xml:space="preserve">    国有资产监管</t>
  </si>
  <si>
    <t xml:space="preserve">    支持中小企业发展和管理支出</t>
  </si>
  <si>
    <t xml:space="preserve">    其他资源勘探电力信息等(款)</t>
  </si>
  <si>
    <t xml:space="preserve">  商业服务业等事务</t>
  </si>
  <si>
    <t xml:space="preserve">    商业流通事务</t>
  </si>
  <si>
    <t xml:space="preserve">    旅游业管理与服务支出</t>
  </si>
  <si>
    <t xml:space="preserve">    涉外发展服务支出</t>
  </si>
  <si>
    <t xml:space="preserve">    其他商业服务业等事务支出(款)</t>
  </si>
  <si>
    <t xml:space="preserve">  金融监管等事务支出</t>
  </si>
  <si>
    <t xml:space="preserve">    金融部门行政支出</t>
  </si>
  <si>
    <t xml:space="preserve">    金融部门监管支出</t>
  </si>
  <si>
    <t xml:space="preserve">    农村金融发展支出</t>
  </si>
  <si>
    <t xml:space="preserve">    其他金融监管等事务支出</t>
  </si>
  <si>
    <t xml:space="preserve">  地震灾后恢复重建支出</t>
  </si>
  <si>
    <t xml:space="preserve">    倒塌毁损民房恢复重建</t>
  </si>
  <si>
    <t xml:space="preserve">    基础设施恢复重建</t>
  </si>
  <si>
    <t xml:space="preserve">    其他恢复重建支出</t>
  </si>
  <si>
    <t xml:space="preserve">  自然资源海洋气象等支出</t>
  </si>
  <si>
    <t xml:space="preserve">   自然资源事务</t>
  </si>
  <si>
    <t xml:space="preserve">    测绘事务</t>
  </si>
  <si>
    <t xml:space="preserve">    气象事务</t>
  </si>
  <si>
    <t xml:space="preserve">  住房保障支出</t>
  </si>
  <si>
    <t xml:space="preserve">    保障性安居工程支出</t>
  </si>
  <si>
    <t xml:space="preserve">    住房改革支出</t>
  </si>
  <si>
    <t xml:space="preserve">    城乡社区住宅</t>
  </si>
  <si>
    <t xml:space="preserve">  粮油物资储备管理事务</t>
  </si>
  <si>
    <t xml:space="preserve">    粮油事务</t>
  </si>
  <si>
    <t xml:space="preserve">    物资储备</t>
  </si>
  <si>
    <t xml:space="preserve">    粮油储备</t>
  </si>
  <si>
    <t xml:space="preserve">    重要商品物资</t>
  </si>
  <si>
    <t xml:space="preserve">  灾害防治及应急管理支出</t>
  </si>
  <si>
    <t xml:space="preserve">    应急管理事务</t>
  </si>
  <si>
    <t xml:space="preserve">    消防事务</t>
  </si>
  <si>
    <t xml:space="preserve">    森林消防事务</t>
  </si>
  <si>
    <t xml:space="preserve">    地震事务</t>
  </si>
  <si>
    <t xml:space="preserve">    自然灾害防治</t>
  </si>
  <si>
    <t xml:space="preserve">    自然灾害救灾及恢复重建支出</t>
  </si>
  <si>
    <t xml:space="preserve">    其他灾害防治及应急管理支出</t>
  </si>
  <si>
    <t xml:space="preserve">   其他支出（类）</t>
  </si>
  <si>
    <t xml:space="preserve">     其他支出（款）</t>
  </si>
  <si>
    <t xml:space="preserve">  债务付息支出</t>
  </si>
  <si>
    <t xml:space="preserve">    地方政府一般债务付息支出</t>
  </si>
  <si>
    <t xml:space="preserve">  债务发行费用支出</t>
  </si>
  <si>
    <t xml:space="preserve">   地方政府一般债务发行费用支出</t>
  </si>
  <si>
    <t>预备费</t>
  </si>
  <si>
    <t>年初预留</t>
  </si>
  <si>
    <t>其他支出</t>
  </si>
  <si>
    <t>二、债务还本支出</t>
  </si>
  <si>
    <t xml:space="preserve">    地方政府一般债券还本支出</t>
  </si>
  <si>
    <t xml:space="preserve">    地方政府专项债券还本支出</t>
  </si>
  <si>
    <t>三、政府性基金预算支出</t>
  </si>
  <si>
    <t xml:space="preserve"> 文化体育与传媒</t>
  </si>
  <si>
    <t xml:space="preserve">  国家电影事业发展专项资金支出</t>
  </si>
  <si>
    <t xml:space="preserve"> 社会保障和就业</t>
  </si>
  <si>
    <t xml:space="preserve">   大中型水库移民后期扶持基金支出</t>
  </si>
  <si>
    <t xml:space="preserve">   小型水库移民扶助基金支出</t>
  </si>
  <si>
    <t xml:space="preserve"> 城乡社区事务</t>
  </si>
  <si>
    <t xml:space="preserve">   政府住房基金支出</t>
  </si>
  <si>
    <t>国有土地使用权出让收入及对应专项债务安排的支出</t>
  </si>
  <si>
    <t xml:space="preserve">   征地和拆迁补偿支出</t>
  </si>
  <si>
    <t xml:space="preserve">   土地开发支出</t>
  </si>
  <si>
    <t xml:space="preserve">   城市建设支出</t>
  </si>
  <si>
    <t xml:space="preserve">   农村基础设施建设支出</t>
  </si>
  <si>
    <t xml:space="preserve">   被征地农民支出</t>
  </si>
  <si>
    <t xml:space="preserve">   土地出让业务支出</t>
  </si>
  <si>
    <t xml:space="preserve">   棚户区改造支出</t>
  </si>
  <si>
    <t>其他国有土地有偿使用费及对应专项债务收入安排的支出</t>
  </si>
  <si>
    <t>国有土地收益基金及对应专项债务收入安排的支出</t>
  </si>
  <si>
    <t xml:space="preserve">   农业土地开发资金支出</t>
  </si>
  <si>
    <t>新增建设用地土地国有土地有偿使用费及对应专项债务收入安排的支出</t>
  </si>
  <si>
    <t>耕地开发专项支出</t>
  </si>
  <si>
    <t>土地整理支出</t>
  </si>
  <si>
    <t xml:space="preserve"> 农林水支出</t>
  </si>
  <si>
    <t xml:space="preserve">   大中型水库库区基金及对应专款债务收入支出</t>
  </si>
  <si>
    <t xml:space="preserve">   国家重大水利工程建设基金支出</t>
  </si>
  <si>
    <t xml:space="preserve"> 商业服务业等支出</t>
  </si>
  <si>
    <t xml:space="preserve"> 其他支出</t>
  </si>
  <si>
    <t xml:space="preserve">    其他政府性基金支出</t>
  </si>
  <si>
    <t>彩票发行销售机构业务费安排的支出</t>
  </si>
  <si>
    <t>福利彩票销售机构的业务费支出</t>
  </si>
  <si>
    <t>彩票公益金安排的支出</t>
  </si>
  <si>
    <t xml:space="preserve">      用于社会福利的彩票公益金支出</t>
  </si>
  <si>
    <t xml:space="preserve">      用于体育事业的彩票公益金支出</t>
  </si>
  <si>
    <t xml:space="preserve">      用于教育事业的彩票公益金支出</t>
  </si>
  <si>
    <t xml:space="preserve">      用于残疾人事业的彩票公益金支出</t>
  </si>
  <si>
    <t xml:space="preserve">      用于城市医疗救助的彩票公益金支出</t>
  </si>
  <si>
    <t xml:space="preserve">      用于文化事业的彩票公益金支出</t>
  </si>
  <si>
    <t xml:space="preserve">      用于城乡医疗救助的彩票公益金支出</t>
  </si>
  <si>
    <t xml:space="preserve">      用于其他社会公益事业彩票公益金支出</t>
  </si>
  <si>
    <t>债务付息支出</t>
  </si>
  <si>
    <t>地方政府专项债务付息支出</t>
  </si>
  <si>
    <t>国有土地使用权出让金债务付息支出</t>
  </si>
  <si>
    <t>牟定县2020年6月地方公共财政预算收入分部门情况表</t>
  </si>
  <si>
    <t>地方公共财政预算收入</t>
  </si>
  <si>
    <t>一、税务部门</t>
  </si>
  <si>
    <t xml:space="preserve">    资源税</t>
  </si>
  <si>
    <t xml:space="preserve">    固定资产投资方向调节税</t>
  </si>
  <si>
    <t xml:space="preserve">    城市维护建设税</t>
  </si>
  <si>
    <t xml:space="preserve">    房产税</t>
  </si>
  <si>
    <t xml:space="preserve">    印花税</t>
  </si>
  <si>
    <t xml:space="preserve">    城镇土地使用税</t>
  </si>
  <si>
    <t xml:space="preserve">    土地增值税</t>
  </si>
  <si>
    <t xml:space="preserve">    车船税</t>
  </si>
  <si>
    <t xml:space="preserve">    船舶吨税</t>
  </si>
  <si>
    <t xml:space="preserve">    车辆购置税</t>
  </si>
  <si>
    <t xml:space="preserve">    关税</t>
  </si>
  <si>
    <t xml:space="preserve">    耕地占用税(70%部分）</t>
  </si>
  <si>
    <t xml:space="preserve">    契税</t>
  </si>
  <si>
    <t xml:space="preserve">    烟叶税</t>
  </si>
  <si>
    <t xml:space="preserve">    环境保护税</t>
  </si>
  <si>
    <t xml:space="preserve">    其他税收收入</t>
  </si>
  <si>
    <t xml:space="preserve">        其中：教育费附加收入</t>
  </si>
  <si>
    <t xml:space="preserve">             残疾人就业保障金收入</t>
  </si>
  <si>
    <t xml:space="preserve">    行政事业性收费收入（防空地下室易地建设费）</t>
  </si>
  <si>
    <t>国有资本经营收入(清算收入)</t>
  </si>
  <si>
    <t>二、财政部门</t>
  </si>
  <si>
    <t xml:space="preserve">          其中：教育资金收入</t>
  </si>
  <si>
    <t xml:space="preserve">               农田水利建设资金收入</t>
  </si>
  <si>
    <t xml:space="preserve">               森林植被恢复费</t>
  </si>
  <si>
    <t xml:space="preserve">               广告收入</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</si>
</sst>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0;* &quot;-&quot;;@"/>
    <numFmt numFmtId="177" formatCode="* #,##0.00;* \-#,##0.00;* &quot;-&quot;??;@"/>
    <numFmt numFmtId="178" formatCode="&quot;￥&quot;* _-#,##0.00;&quot;￥&quot;* \-#,##0.00;&quot;￥&quot;* _-&quot;-&quot;??;@"/>
    <numFmt numFmtId="179" formatCode="&quot;￥&quot;* _-#,##0;&quot;￥&quot;* \-#,##0;&quot;￥&quot;* _-&quot;-&quot;;@"/>
    <numFmt numFmtId="180" formatCode="#,##0_);[Red]\(#,##0\)"/>
    <numFmt numFmtId="181" formatCode="0.00_);[Red]\(0.00\)"/>
    <numFmt numFmtId="182" formatCode="#,##0_ "/>
    <numFmt numFmtId="183" formatCode="0.0_ "/>
    <numFmt numFmtId="184" formatCode="#,##0.00_ "/>
  </numFmts>
  <fonts count="52">
    <font>
      <sz val="12"/>
      <name val="宋体"/>
      <family val="0"/>
    </font>
    <font>
      <sz val="20"/>
      <name val="宋体"/>
      <family val="0"/>
    </font>
    <font>
      <b/>
      <sz val="10"/>
      <name val="宋体"/>
      <family val="0"/>
    </font>
    <font>
      <sz val="10"/>
      <name val="宋体"/>
      <family val="0"/>
    </font>
    <font>
      <b/>
      <sz val="11"/>
      <name val="宋体"/>
      <family val="0"/>
    </font>
    <font>
      <sz val="9"/>
      <name val="宋体"/>
      <family val="0"/>
    </font>
    <font>
      <b/>
      <sz val="9"/>
      <name val="宋体"/>
      <family val="0"/>
    </font>
    <font>
      <b/>
      <sz val="12"/>
      <name val="宋体"/>
      <family val="0"/>
    </font>
    <font>
      <sz val="22"/>
      <name val="宋体"/>
      <family val="0"/>
    </font>
    <font>
      <sz val="10"/>
      <color indexed="8"/>
      <name val="宋体"/>
      <family val="0"/>
    </font>
    <font>
      <b/>
      <sz val="8"/>
      <name val="宋体"/>
      <family val="0"/>
    </font>
    <font>
      <sz val="8"/>
      <name val="宋体"/>
      <family val="0"/>
    </font>
    <font>
      <sz val="11"/>
      <name val="宋体"/>
      <family val="0"/>
    </font>
    <font>
      <b/>
      <sz val="9"/>
      <color indexed="8"/>
      <name val="宋体"/>
      <family val="0"/>
    </font>
    <font>
      <sz val="11"/>
      <color indexed="8"/>
      <name val="宋体"/>
      <family val="0"/>
    </font>
    <font>
      <sz val="11"/>
      <color indexed="9"/>
      <name val="宋体"/>
      <family val="0"/>
    </font>
    <font>
      <sz val="11"/>
      <color indexed="17"/>
      <name val="宋体"/>
      <family val="0"/>
    </font>
    <font>
      <b/>
      <sz val="10"/>
      <name val="Arial"/>
      <family val="2"/>
    </font>
    <font>
      <b/>
      <sz val="13"/>
      <color indexed="54"/>
      <name val="宋体"/>
      <family val="0"/>
    </font>
    <font>
      <b/>
      <sz val="15"/>
      <color indexed="54"/>
      <name val="宋体"/>
      <family val="0"/>
    </font>
    <font>
      <sz val="11"/>
      <color indexed="10"/>
      <name val="宋体"/>
      <family val="0"/>
    </font>
    <font>
      <sz val="11"/>
      <color indexed="16"/>
      <name val="宋体"/>
      <family val="0"/>
    </font>
    <font>
      <b/>
      <sz val="18"/>
      <color indexed="54"/>
      <name val="宋体"/>
      <family val="0"/>
    </font>
    <font>
      <b/>
      <sz val="11"/>
      <color indexed="54"/>
      <name val="宋体"/>
      <family val="0"/>
    </font>
    <font>
      <sz val="11"/>
      <color indexed="62"/>
      <name val="宋体"/>
      <family val="0"/>
    </font>
    <font>
      <b/>
      <sz val="11"/>
      <color indexed="8"/>
      <name val="宋体"/>
      <family val="0"/>
    </font>
    <font>
      <b/>
      <sz val="11"/>
      <color indexed="53"/>
      <name val="宋体"/>
      <family val="0"/>
    </font>
    <font>
      <b/>
      <sz val="11"/>
      <color indexed="9"/>
      <name val="宋体"/>
      <family val="0"/>
    </font>
    <font>
      <sz val="11"/>
      <color indexed="19"/>
      <name val="宋体"/>
      <family val="0"/>
    </font>
    <font>
      <u val="single"/>
      <sz val="12"/>
      <color indexed="12"/>
      <name val="宋体"/>
      <family val="0"/>
    </font>
    <font>
      <sz val="11"/>
      <color indexed="53"/>
      <name val="宋体"/>
      <family val="0"/>
    </font>
    <font>
      <i/>
      <sz val="11"/>
      <color indexed="23"/>
      <name val="宋体"/>
      <family val="0"/>
    </font>
    <font>
      <u val="single"/>
      <sz val="12"/>
      <color indexed="36"/>
      <name val="宋体"/>
      <family val="0"/>
    </font>
    <font>
      <b/>
      <sz val="11"/>
      <color indexed="6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6"/>
        <bgColor indexed="64"/>
      </patternFill>
    </fill>
    <fill>
      <patternFill patternType="solid">
        <fgColor indexed="11"/>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17"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178" fontId="17" fillId="0" borderId="0" applyFont="0" applyFill="0" applyBorder="0" applyAlignment="0" applyProtection="0"/>
    <xf numFmtId="176" fontId="17" fillId="0" borderId="0" applyFont="0" applyFill="0" applyBorder="0" applyAlignment="0" applyProtection="0"/>
    <xf numFmtId="0" fontId="34" fillId="4" borderId="0" applyNumberFormat="0" applyBorder="0" applyAlignment="0" applyProtection="0"/>
    <xf numFmtId="0" fontId="36" fillId="5" borderId="0" applyNumberFormat="0" applyBorder="0" applyAlignment="0" applyProtection="0"/>
    <xf numFmtId="177" fontId="17" fillId="0" borderId="0" applyFont="0" applyFill="0" applyBorder="0" applyAlignment="0" applyProtection="0"/>
    <xf numFmtId="0" fontId="37" fillId="6" borderId="0" applyNumberFormat="0" applyBorder="0" applyAlignment="0" applyProtection="0"/>
    <xf numFmtId="0" fontId="29" fillId="0" borderId="0" applyNumberFormat="0" applyFill="0" applyBorder="0" applyAlignment="0" applyProtection="0"/>
    <xf numFmtId="9" fontId="17" fillId="0" borderId="0" applyFont="0" applyFill="0" applyBorder="0" applyAlignment="0" applyProtection="0"/>
    <xf numFmtId="0" fontId="32" fillId="0" borderId="0" applyNumberFormat="0" applyFill="0" applyBorder="0" applyAlignment="0" applyProtection="0"/>
    <xf numFmtId="0" fontId="38" fillId="7" borderId="2" applyNumberFormat="0" applyFont="0" applyAlignment="0" applyProtection="0"/>
    <xf numFmtId="0" fontId="37" fillId="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0" borderId="3" applyNumberFormat="0" applyFill="0" applyAlignment="0" applyProtection="0"/>
    <xf numFmtId="0" fontId="37" fillId="9" borderId="0" applyNumberFormat="0" applyBorder="0" applyAlignment="0" applyProtection="0"/>
    <xf numFmtId="0" fontId="39" fillId="0" borderId="4" applyNumberFormat="0" applyFill="0" applyAlignment="0" applyProtection="0"/>
    <xf numFmtId="0" fontId="37" fillId="10" borderId="0" applyNumberFormat="0" applyBorder="0" applyAlignment="0" applyProtection="0"/>
    <xf numFmtId="0" fontId="45" fillId="11" borderId="5" applyNumberFormat="0" applyAlignment="0" applyProtection="0"/>
    <xf numFmtId="0" fontId="46" fillId="11" borderId="1" applyNumberFormat="0" applyAlignment="0" applyProtection="0"/>
    <xf numFmtId="0" fontId="47" fillId="12" borderId="6" applyNumberFormat="0" applyAlignment="0" applyProtection="0"/>
    <xf numFmtId="0" fontId="34" fillId="13" borderId="0" applyNumberFormat="0" applyBorder="0" applyAlignment="0" applyProtection="0"/>
    <xf numFmtId="0" fontId="37" fillId="14" borderId="0" applyNumberFormat="0" applyBorder="0" applyAlignment="0" applyProtection="0"/>
    <xf numFmtId="0" fontId="48" fillId="0" borderId="7" applyNumberFormat="0" applyFill="0" applyAlignment="0" applyProtection="0"/>
    <xf numFmtId="0" fontId="49" fillId="0" borderId="8" applyNumberFormat="0" applyFill="0" applyAlignment="0" applyProtection="0"/>
    <xf numFmtId="0" fontId="50" fillId="15" borderId="0" applyNumberFormat="0" applyBorder="0" applyAlignment="0" applyProtection="0"/>
    <xf numFmtId="0" fontId="51" fillId="16" borderId="0" applyNumberFormat="0" applyBorder="0" applyAlignment="0" applyProtection="0"/>
    <xf numFmtId="0" fontId="34" fillId="17" borderId="0" applyNumberFormat="0" applyBorder="0" applyAlignment="0" applyProtection="0"/>
    <xf numFmtId="0" fontId="37"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7" fillId="27" borderId="0" applyNumberFormat="0" applyBorder="0" applyAlignment="0" applyProtection="0"/>
    <xf numFmtId="0" fontId="34"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4" fillId="31" borderId="0" applyNumberFormat="0" applyBorder="0" applyAlignment="0" applyProtection="0"/>
    <xf numFmtId="0" fontId="37" fillId="32" borderId="0" applyNumberFormat="0" applyBorder="0" applyAlignment="0" applyProtection="0"/>
  </cellStyleXfs>
  <cellXfs count="109">
    <xf numFmtId="0" fontId="0" fillId="0" borderId="0" xfId="0" applyAlignment="1">
      <alignment/>
    </xf>
    <xf numFmtId="0" fontId="1" fillId="0" borderId="0" xfId="0" applyNumberFormat="1" applyFont="1" applyFill="1" applyBorder="1" applyAlignment="1" applyProtection="1">
      <alignment horizontal="center" vertical="center" wrapText="1"/>
      <protection locked="0"/>
    </xf>
    <xf numFmtId="0" fontId="1" fillId="0" borderId="0" xfId="0" applyFont="1" applyFill="1" applyBorder="1" applyAlignment="1" applyProtection="1">
      <alignment wrapText="1"/>
      <protection locked="0"/>
    </xf>
    <xf numFmtId="0" fontId="1" fillId="0" borderId="9" xfId="0" applyNumberFormat="1" applyFont="1" applyFill="1" applyBorder="1" applyAlignment="1" applyProtection="1">
      <alignment horizontal="center" vertical="center" wrapText="1"/>
      <protection/>
    </xf>
    <xf numFmtId="0" fontId="1" fillId="0" borderId="9" xfId="0" applyFont="1" applyFill="1" applyBorder="1" applyAlignment="1">
      <alignment wrapText="1"/>
    </xf>
    <xf numFmtId="0" fontId="0" fillId="0" borderId="9" xfId="0" applyFill="1" applyBorder="1" applyAlignment="1">
      <alignment horizontal="center" vertical="center"/>
    </xf>
    <xf numFmtId="180" fontId="2" fillId="0" borderId="10" xfId="0" applyNumberFormat="1" applyFont="1" applyFill="1" applyBorder="1" applyAlignment="1" applyProtection="1">
      <alignment horizontal="center" vertical="center" wrapText="1"/>
      <protection/>
    </xf>
    <xf numFmtId="180" fontId="0" fillId="0" borderId="10" xfId="0" applyNumberFormat="1" applyFill="1" applyBorder="1" applyAlignment="1">
      <alignment horizontal="center" vertical="center" wrapText="1"/>
    </xf>
    <xf numFmtId="180" fontId="3" fillId="0" borderId="10" xfId="0" applyNumberFormat="1" applyFont="1" applyFill="1" applyBorder="1" applyAlignment="1">
      <alignment horizontal="center" vertical="center" wrapText="1"/>
    </xf>
    <xf numFmtId="180" fontId="4" fillId="0" borderId="11" xfId="0" applyNumberFormat="1" applyFont="1" applyFill="1" applyBorder="1" applyAlignment="1" applyProtection="1">
      <alignment horizontal="left" vertical="center"/>
      <protection/>
    </xf>
    <xf numFmtId="180" fontId="2" fillId="0" borderId="10" xfId="0" applyNumberFormat="1" applyFont="1" applyFill="1" applyBorder="1" applyAlignment="1" applyProtection="1">
      <alignment horizontal="center" vertical="center"/>
      <protection/>
    </xf>
    <xf numFmtId="180" fontId="2" fillId="33" borderId="10" xfId="0" applyNumberFormat="1" applyFont="1" applyFill="1" applyBorder="1" applyAlignment="1" applyProtection="1">
      <alignment horizontal="right" vertical="center" wrapText="1"/>
      <protection/>
    </xf>
    <xf numFmtId="180" fontId="2" fillId="33" borderId="10" xfId="0" applyNumberFormat="1" applyFont="1" applyFill="1" applyBorder="1" applyAlignment="1" applyProtection="1">
      <alignment horizontal="center" vertical="center" wrapText="1"/>
      <protection/>
    </xf>
    <xf numFmtId="181" fontId="3" fillId="33" borderId="10" xfId="22" applyNumberFormat="1" applyFont="1" applyFill="1" applyBorder="1" applyAlignment="1" applyProtection="1">
      <alignment horizontal="right" vertical="center"/>
      <protection/>
    </xf>
    <xf numFmtId="182" fontId="3" fillId="33" borderId="10" xfId="22" applyNumberFormat="1" applyFont="1" applyFill="1" applyBorder="1" applyAlignment="1" applyProtection="1">
      <alignment horizontal="right" vertical="center"/>
      <protection/>
    </xf>
    <xf numFmtId="183" fontId="3" fillId="33" borderId="10" xfId="22" applyNumberFormat="1" applyFont="1" applyFill="1" applyBorder="1" applyAlignment="1" applyProtection="1">
      <alignment horizontal="right" vertical="center"/>
      <protection/>
    </xf>
    <xf numFmtId="0" fontId="4" fillId="0" borderId="10" xfId="0" applyNumberFormat="1" applyFont="1" applyFill="1" applyBorder="1" applyAlignment="1" applyProtection="1">
      <alignment horizontal="left" vertical="center"/>
      <protection/>
    </xf>
    <xf numFmtId="180" fontId="2" fillId="33" borderId="10" xfId="0" applyNumberFormat="1" applyFont="1" applyFill="1" applyBorder="1" applyAlignment="1" applyProtection="1">
      <alignment horizontal="right"/>
      <protection/>
    </xf>
    <xf numFmtId="180" fontId="2" fillId="0" borderId="10" xfId="0" applyNumberFormat="1" applyFont="1" applyFill="1" applyBorder="1" applyAlignment="1" applyProtection="1">
      <alignment horizontal="left" vertical="center"/>
      <protection/>
    </xf>
    <xf numFmtId="180" fontId="3" fillId="0" borderId="10" xfId="0" applyNumberFormat="1" applyFont="1" applyFill="1" applyBorder="1" applyAlignment="1" applyProtection="1">
      <alignment horizontal="left" vertical="center" indent="1"/>
      <protection/>
    </xf>
    <xf numFmtId="180" fontId="3" fillId="0" borderId="10" xfId="0" applyNumberFormat="1" applyFont="1" applyFill="1" applyBorder="1" applyAlignment="1" applyProtection="1">
      <alignment horizontal="center" vertical="center"/>
      <protection/>
    </xf>
    <xf numFmtId="180" fontId="3" fillId="0" borderId="10" xfId="0" applyNumberFormat="1" applyFont="1" applyFill="1" applyBorder="1" applyAlignment="1" applyProtection="1">
      <alignment horizontal="right"/>
      <protection/>
    </xf>
    <xf numFmtId="180" fontId="3" fillId="0" borderId="10" xfId="0" applyNumberFormat="1" applyFont="1" applyFill="1" applyBorder="1" applyAlignment="1" applyProtection="1">
      <alignment vertical="center"/>
      <protection/>
    </xf>
    <xf numFmtId="0" fontId="3" fillId="0" borderId="10" xfId="0" applyNumberFormat="1" applyFont="1" applyFill="1" applyBorder="1" applyAlignment="1" applyProtection="1">
      <alignment horizontal="left" vertical="center"/>
      <protection/>
    </xf>
    <xf numFmtId="180" fontId="3" fillId="33" borderId="10" xfId="0" applyNumberFormat="1" applyFont="1" applyFill="1" applyBorder="1" applyAlignment="1" applyProtection="1">
      <alignment horizontal="right"/>
      <protection/>
    </xf>
    <xf numFmtId="0" fontId="3" fillId="0" borderId="10" xfId="0" applyFont="1" applyFill="1" applyBorder="1" applyAlignment="1">
      <alignment horizontal="center" vertical="center"/>
    </xf>
    <xf numFmtId="180" fontId="3" fillId="0" borderId="10" xfId="0" applyNumberFormat="1" applyFont="1" applyFill="1" applyBorder="1" applyAlignment="1" applyProtection="1">
      <alignment horizontal="left" vertical="center"/>
      <protection/>
    </xf>
    <xf numFmtId="0" fontId="3" fillId="0" borderId="10" xfId="0" applyFont="1" applyBorder="1" applyAlignment="1">
      <alignment/>
    </xf>
    <xf numFmtId="0" fontId="3" fillId="0" borderId="10" xfId="0" applyFont="1" applyFill="1" applyBorder="1" applyAlignment="1">
      <alignment horizontal="left" indent="1"/>
    </xf>
    <xf numFmtId="180" fontId="2" fillId="33" borderId="10" xfId="0" applyNumberFormat="1" applyFont="1" applyFill="1" applyBorder="1" applyAlignment="1" applyProtection="1">
      <alignment horizontal="right" vertical="center"/>
      <protection/>
    </xf>
    <xf numFmtId="180" fontId="5" fillId="33" borderId="10" xfId="0" applyNumberFormat="1" applyFont="1" applyFill="1" applyBorder="1" applyAlignment="1" applyProtection="1">
      <alignment horizontal="right"/>
      <protection/>
    </xf>
    <xf numFmtId="0" fontId="5" fillId="0" borderId="0" xfId="0" applyFont="1" applyAlignment="1">
      <alignment/>
    </xf>
    <xf numFmtId="0" fontId="6" fillId="0" borderId="12" xfId="0" applyFont="1" applyBorder="1" applyAlignment="1">
      <alignment horizontal="center" vertical="center" wrapText="1"/>
    </xf>
    <xf numFmtId="0" fontId="7" fillId="0" borderId="12" xfId="0" applyFont="1" applyBorder="1" applyAlignment="1">
      <alignment horizontal="center" vertical="center" wrapText="1"/>
    </xf>
    <xf numFmtId="182" fontId="5" fillId="0" borderId="0" xfId="0" applyNumberFormat="1" applyFont="1" applyAlignment="1">
      <alignment horizontal="left"/>
    </xf>
    <xf numFmtId="180" fontId="0" fillId="0" borderId="0" xfId="0" applyNumberFormat="1" applyAlignment="1">
      <alignment horizontal="left"/>
    </xf>
    <xf numFmtId="0" fontId="8" fillId="0" borderId="0" xfId="0" applyFont="1" applyFill="1" applyBorder="1" applyAlignment="1">
      <alignment horizontal="center"/>
    </xf>
    <xf numFmtId="0" fontId="0" fillId="0" borderId="9" xfId="0" applyFill="1" applyBorder="1" applyAlignment="1">
      <alignment horizontal="center"/>
    </xf>
    <xf numFmtId="180" fontId="0" fillId="0" borderId="9" xfId="0" applyNumberFormat="1" applyFill="1" applyBorder="1" applyAlignment="1">
      <alignment horizontal="center"/>
    </xf>
    <xf numFmtId="182" fontId="3" fillId="0" borderId="9" xfId="0" applyNumberFormat="1" applyFont="1" applyFill="1" applyBorder="1" applyAlignment="1">
      <alignment horizontal="center"/>
    </xf>
    <xf numFmtId="184" fontId="0" fillId="0" borderId="9" xfId="0" applyNumberFormat="1" applyFill="1" applyBorder="1" applyAlignment="1">
      <alignment horizontal="center"/>
    </xf>
    <xf numFmtId="0" fontId="5" fillId="0" borderId="9" xfId="0" applyFont="1" applyFill="1" applyBorder="1" applyAlignment="1">
      <alignment horizontal="center"/>
    </xf>
    <xf numFmtId="180" fontId="2" fillId="34" borderId="10" xfId="0" applyNumberFormat="1" applyFont="1" applyFill="1" applyBorder="1" applyAlignment="1" applyProtection="1">
      <alignment horizontal="center" vertical="center" wrapText="1"/>
      <protection/>
    </xf>
    <xf numFmtId="0" fontId="0" fillId="0" borderId="10" xfId="0" applyFill="1" applyBorder="1" applyAlignment="1">
      <alignment/>
    </xf>
    <xf numFmtId="180" fontId="2" fillId="0" borderId="10" xfId="0" applyNumberFormat="1" applyFont="1" applyFill="1" applyBorder="1" applyAlignment="1" applyProtection="1">
      <alignment vertical="center"/>
      <protection/>
    </xf>
    <xf numFmtId="181" fontId="2" fillId="0" borderId="10" xfId="22" applyNumberFormat="1" applyFont="1" applyFill="1" applyBorder="1" applyAlignment="1" applyProtection="1">
      <alignment vertical="center"/>
      <protection/>
    </xf>
    <xf numFmtId="182" fontId="6" fillId="0" borderId="10" xfId="22" applyNumberFormat="1" applyFont="1" applyFill="1" applyBorder="1" applyAlignment="1" applyProtection="1">
      <alignment vertical="center"/>
      <protection/>
    </xf>
    <xf numFmtId="182" fontId="2" fillId="0" borderId="10" xfId="22" applyNumberFormat="1" applyFont="1" applyFill="1" applyBorder="1" applyAlignment="1" applyProtection="1">
      <alignment vertical="center"/>
      <protection/>
    </xf>
    <xf numFmtId="180" fontId="3" fillId="0" borderId="10" xfId="0" applyNumberFormat="1" applyFont="1" applyFill="1" applyBorder="1" applyAlignment="1" applyProtection="1">
      <alignment horizontal="left" vertical="center" shrinkToFit="1"/>
      <protection/>
    </xf>
    <xf numFmtId="180" fontId="9" fillId="0" borderId="10" xfId="0" applyNumberFormat="1" applyFont="1" applyFill="1" applyBorder="1" applyAlignment="1" applyProtection="1">
      <alignment vertical="center"/>
      <protection/>
    </xf>
    <xf numFmtId="0" fontId="0" fillId="0" borderId="10" xfId="0" applyFill="1" applyBorder="1" applyAlignment="1">
      <alignment horizontal="center" vertical="center"/>
    </xf>
    <xf numFmtId="0" fontId="0" fillId="0" borderId="10" xfId="0" applyFill="1" applyBorder="1" applyAlignment="1">
      <alignment horizontal="center"/>
    </xf>
    <xf numFmtId="183" fontId="2" fillId="0" borderId="10" xfId="22" applyNumberFormat="1" applyFont="1" applyFill="1" applyBorder="1" applyAlignment="1" applyProtection="1">
      <alignment vertical="center"/>
      <protection/>
    </xf>
    <xf numFmtId="182" fontId="0" fillId="0" borderId="0" xfId="0" applyNumberFormat="1" applyAlignment="1">
      <alignment horizontal="left"/>
    </xf>
    <xf numFmtId="0" fontId="0" fillId="0" borderId="0" xfId="0" applyAlignment="1">
      <alignment horizontal="left"/>
    </xf>
    <xf numFmtId="183" fontId="10" fillId="0" borderId="10" xfId="22" applyNumberFormat="1" applyFont="1" applyFill="1" applyBorder="1" applyAlignment="1" applyProtection="1">
      <alignment vertical="center"/>
      <protection/>
    </xf>
    <xf numFmtId="183" fontId="6" fillId="0" borderId="10" xfId="22" applyNumberFormat="1" applyFont="1" applyFill="1" applyBorder="1" applyAlignment="1" applyProtection="1">
      <alignment vertical="center"/>
      <protection/>
    </xf>
    <xf numFmtId="180" fontId="2" fillId="35" borderId="10" xfId="0" applyNumberFormat="1" applyFont="1" applyFill="1" applyBorder="1" applyAlignment="1" applyProtection="1">
      <alignment horizontal="center" vertical="center"/>
      <protection/>
    </xf>
    <xf numFmtId="182" fontId="2" fillId="0" borderId="10" xfId="0" applyNumberFormat="1" applyFont="1" applyFill="1" applyBorder="1" applyAlignment="1" applyProtection="1">
      <alignment vertical="center"/>
      <protection/>
    </xf>
    <xf numFmtId="0" fontId="2" fillId="0" borderId="10" xfId="0" applyFont="1" applyFill="1" applyBorder="1" applyAlignment="1">
      <alignment shrinkToFit="1"/>
    </xf>
    <xf numFmtId="0" fontId="3" fillId="0" borderId="10" xfId="0" applyFont="1" applyFill="1" applyBorder="1" applyAlignment="1">
      <alignment shrinkToFit="1"/>
    </xf>
    <xf numFmtId="182" fontId="4" fillId="0" borderId="10" xfId="0" applyNumberFormat="1" applyFont="1" applyFill="1" applyBorder="1" applyAlignment="1" applyProtection="1">
      <alignment horizontal="center" vertical="center"/>
      <protection locked="0"/>
    </xf>
    <xf numFmtId="0" fontId="2" fillId="0" borderId="10" xfId="0" applyFont="1" applyFill="1" applyBorder="1" applyAlignment="1">
      <alignment/>
    </xf>
    <xf numFmtId="182" fontId="2" fillId="0" borderId="10" xfId="0" applyNumberFormat="1" applyFont="1" applyFill="1" applyBorder="1" applyAlignment="1">
      <alignment horizontal="center" vertical="center"/>
    </xf>
    <xf numFmtId="182" fontId="2" fillId="0" borderId="10" xfId="0" applyNumberFormat="1" applyFont="1" applyFill="1" applyBorder="1" applyAlignment="1">
      <alignment/>
    </xf>
    <xf numFmtId="0" fontId="3" fillId="0" borderId="10" xfId="0" applyFont="1" applyFill="1" applyBorder="1" applyAlignment="1">
      <alignment/>
    </xf>
    <xf numFmtId="182" fontId="3" fillId="0" borderId="10" xfId="0" applyNumberFormat="1" applyFont="1" applyFill="1" applyBorder="1" applyAlignment="1">
      <alignment/>
    </xf>
    <xf numFmtId="0" fontId="10" fillId="0" borderId="10" xfId="0" applyFont="1" applyFill="1" applyBorder="1" applyAlignment="1">
      <alignment horizontal="left"/>
    </xf>
    <xf numFmtId="3" fontId="7" fillId="0" borderId="10" xfId="0" applyNumberFormat="1" applyFont="1" applyFill="1" applyBorder="1" applyAlignment="1" applyProtection="1">
      <alignment horizontal="center" vertical="center"/>
      <protection locked="0"/>
    </xf>
    <xf numFmtId="0" fontId="7" fillId="0" borderId="0" xfId="0" applyFont="1" applyAlignment="1">
      <alignment horizontal="center" vertical="center"/>
    </xf>
    <xf numFmtId="0" fontId="11" fillId="0" borderId="10" xfId="0" applyFont="1" applyFill="1" applyBorder="1" applyAlignment="1">
      <alignment/>
    </xf>
    <xf numFmtId="0" fontId="10" fillId="35" borderId="11" xfId="0" applyNumberFormat="1" applyFont="1" applyFill="1" applyBorder="1" applyAlignment="1" applyProtection="1">
      <alignment vertical="center"/>
      <protection/>
    </xf>
    <xf numFmtId="0" fontId="3" fillId="35" borderId="11" xfId="0" applyNumberFormat="1" applyFont="1" applyFill="1" applyBorder="1" applyAlignment="1" applyProtection="1">
      <alignment horizontal="left" vertical="center"/>
      <protection/>
    </xf>
    <xf numFmtId="0" fontId="10" fillId="0" borderId="10" xfId="0" applyFont="1" applyFill="1" applyBorder="1" applyAlignment="1">
      <alignment wrapText="1"/>
    </xf>
    <xf numFmtId="0" fontId="3" fillId="0" borderId="10" xfId="0" applyFont="1" applyFill="1" applyBorder="1" applyAlignment="1">
      <alignment horizontal="right"/>
    </xf>
    <xf numFmtId="0" fontId="6" fillId="0" borderId="10" xfId="0" applyFont="1" applyFill="1" applyBorder="1" applyAlignment="1">
      <alignment horizontal="left"/>
    </xf>
    <xf numFmtId="0" fontId="0" fillId="0" borderId="10" xfId="0" applyBorder="1" applyAlignment="1">
      <alignment/>
    </xf>
    <xf numFmtId="0" fontId="3" fillId="0" borderId="10" xfId="0" applyFont="1" applyBorder="1" applyAlignment="1">
      <alignment/>
    </xf>
    <xf numFmtId="0" fontId="7" fillId="0" borderId="10" xfId="0" applyFont="1" applyBorder="1" applyAlignment="1">
      <alignment/>
    </xf>
    <xf numFmtId="0" fontId="5" fillId="0" borderId="10" xfId="0" applyFont="1" applyFill="1" applyBorder="1" applyAlignment="1">
      <alignment shrinkToFit="1"/>
    </xf>
    <xf numFmtId="0" fontId="3" fillId="0" borderId="0" xfId="0" applyFont="1" applyFill="1" applyBorder="1" applyAlignment="1">
      <alignment shrinkToFit="1"/>
    </xf>
    <xf numFmtId="182" fontId="12" fillId="0" borderId="0" xfId="0" applyNumberFormat="1" applyFont="1" applyFill="1" applyBorder="1" applyAlignment="1" applyProtection="1">
      <alignment vertical="center" shrinkToFit="1"/>
      <protection locked="0"/>
    </xf>
    <xf numFmtId="0" fontId="0" fillId="0" borderId="0" xfId="0" applyBorder="1" applyAlignment="1">
      <alignment/>
    </xf>
    <xf numFmtId="180" fontId="3" fillId="0" borderId="0" xfId="0" applyNumberFormat="1" applyFont="1" applyFill="1" applyBorder="1" applyAlignment="1" applyProtection="1">
      <alignment vertical="center"/>
      <protection/>
    </xf>
    <xf numFmtId="181" fontId="2" fillId="0" borderId="0" xfId="22" applyNumberFormat="1" applyFont="1" applyFill="1" applyBorder="1" applyAlignment="1" applyProtection="1">
      <alignment vertical="center"/>
      <protection/>
    </xf>
    <xf numFmtId="182" fontId="2" fillId="0" borderId="0" xfId="22" applyNumberFormat="1" applyFont="1" applyFill="1" applyBorder="1" applyAlignment="1" applyProtection="1">
      <alignment vertical="center"/>
      <protection/>
    </xf>
    <xf numFmtId="183" fontId="2" fillId="0" borderId="0" xfId="22" applyNumberFormat="1" applyFont="1" applyFill="1" applyBorder="1" applyAlignment="1" applyProtection="1">
      <alignment vertical="center"/>
      <protection/>
    </xf>
    <xf numFmtId="180" fontId="2" fillId="0" borderId="13" xfId="0" applyNumberFormat="1" applyFont="1" applyFill="1" applyBorder="1" applyAlignment="1" applyProtection="1">
      <alignment horizontal="center" vertical="center"/>
      <protection/>
    </xf>
    <xf numFmtId="180" fontId="6" fillId="0" borderId="10" xfId="0" applyNumberFormat="1" applyFont="1" applyFill="1" applyBorder="1" applyAlignment="1" applyProtection="1">
      <alignment horizontal="center" vertical="center" wrapText="1"/>
      <protection/>
    </xf>
    <xf numFmtId="180" fontId="0" fillId="0" borderId="10" xfId="0" applyNumberFormat="1" applyFill="1" applyBorder="1" applyAlignment="1">
      <alignment horizontal="center" vertical="center"/>
    </xf>
    <xf numFmtId="180" fontId="2" fillId="0" borderId="14" xfId="0" applyNumberFormat="1" applyFont="1" applyFill="1" applyBorder="1" applyAlignment="1" applyProtection="1">
      <alignment horizontal="center" vertical="center"/>
      <protection/>
    </xf>
    <xf numFmtId="180" fontId="3" fillId="0" borderId="10" xfId="0" applyNumberFormat="1" applyFont="1" applyFill="1" applyBorder="1" applyAlignment="1">
      <alignment horizontal="center" vertical="center"/>
    </xf>
    <xf numFmtId="180" fontId="6" fillId="0" borderId="10" xfId="0" applyNumberFormat="1" applyFont="1" applyFill="1" applyBorder="1" applyAlignment="1" applyProtection="1">
      <alignment vertical="center"/>
      <protection/>
    </xf>
    <xf numFmtId="181" fontId="6" fillId="0" borderId="10" xfId="22" applyNumberFormat="1" applyFont="1" applyFill="1" applyBorder="1" applyAlignment="1" applyProtection="1">
      <alignment horizontal="right" vertical="center"/>
      <protection/>
    </xf>
    <xf numFmtId="182" fontId="3" fillId="0" borderId="10" xfId="22" applyNumberFormat="1" applyFont="1" applyBorder="1" applyAlignment="1" applyProtection="1">
      <alignment horizontal="right" vertical="center"/>
      <protection/>
    </xf>
    <xf numFmtId="180" fontId="6" fillId="0" borderId="10" xfId="0" applyNumberFormat="1" applyFont="1" applyFill="1" applyBorder="1" applyAlignment="1" applyProtection="1">
      <alignment horizontal="center" vertical="center"/>
      <protection/>
    </xf>
    <xf numFmtId="3" fontId="5" fillId="0" borderId="10" xfId="0" applyNumberFormat="1" applyFont="1" applyFill="1" applyBorder="1" applyAlignment="1" applyProtection="1">
      <alignment horizontal="center" vertical="center"/>
      <protection locked="0"/>
    </xf>
    <xf numFmtId="0" fontId="5" fillId="0" borderId="10" xfId="0" applyFont="1" applyBorder="1" applyAlignment="1">
      <alignment horizontal="center" vertical="center"/>
    </xf>
    <xf numFmtId="0" fontId="5" fillId="0" borderId="0" xfId="0" applyFont="1" applyAlignment="1">
      <alignment horizontal="center" vertical="center"/>
    </xf>
    <xf numFmtId="180" fontId="13" fillId="35" borderId="10" xfId="0" applyNumberFormat="1" applyFont="1" applyFill="1" applyBorder="1" applyAlignment="1" applyProtection="1">
      <alignment horizontal="center" vertical="center"/>
      <protection/>
    </xf>
    <xf numFmtId="180" fontId="3" fillId="0" borderId="10" xfId="0" applyNumberFormat="1" applyFont="1" applyFill="1" applyBorder="1" applyAlignment="1" applyProtection="1">
      <alignment horizontal="right" vertical="center"/>
      <protection/>
    </xf>
    <xf numFmtId="182" fontId="6" fillId="0" borderId="10" xfId="0" applyNumberFormat="1" applyFont="1" applyFill="1" applyBorder="1" applyAlignment="1">
      <alignment horizontal="center" vertical="center"/>
    </xf>
    <xf numFmtId="0" fontId="3" fillId="0" borderId="10" xfId="0" applyFont="1" applyFill="1" applyBorder="1" applyAlignment="1">
      <alignment horizontal="left"/>
    </xf>
    <xf numFmtId="181" fontId="6" fillId="0" borderId="10" xfId="22" applyNumberFormat="1" applyFont="1" applyFill="1" applyBorder="1" applyAlignment="1" applyProtection="1">
      <alignment vertical="center"/>
      <protection/>
    </xf>
    <xf numFmtId="182" fontId="5" fillId="0" borderId="10" xfId="0" applyNumberFormat="1" applyFont="1" applyFill="1" applyBorder="1" applyAlignment="1" applyProtection="1">
      <alignment horizontal="center" vertical="center"/>
      <protection locked="0"/>
    </xf>
    <xf numFmtId="182" fontId="5" fillId="0" borderId="10" xfId="0" applyNumberFormat="1" applyFont="1" applyFill="1" applyBorder="1" applyAlignment="1">
      <alignment horizontal="center" vertical="center"/>
    </xf>
    <xf numFmtId="183" fontId="3" fillId="0" borderId="10" xfId="22" applyNumberFormat="1" applyFont="1" applyBorder="1" applyAlignment="1" applyProtection="1">
      <alignment horizontal="right" vertical="center"/>
      <protection/>
    </xf>
    <xf numFmtId="180" fontId="0" fillId="0" borderId="0" xfId="0" applyNumberFormat="1" applyAlignment="1">
      <alignment/>
    </xf>
    <xf numFmtId="183" fontId="3" fillId="0" borderId="10" xfId="22" applyNumberFormat="1" applyFont="1" applyFill="1" applyBorder="1" applyAlignment="1" applyProtection="1">
      <alignment vertical="center"/>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zcl\&#26700;&#38754;\5&#26376;&#39044;&#31639;&#25191;&#34892;&#65288;&#26446;&#26124;&#36917;&#24050;&#22635;&#39044;&#31639;&#25968;&#65289;\fx03&#29279;&#23450;(&#24050;&#20462;&#25913;&#39044;&#31639;&#25968;6.10&#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目录"/>
      <sheetName val="财政收入分项目"/>
      <sheetName val="财政支出分项目 "/>
      <sheetName val="分部门完成情况"/>
      <sheetName val="分部门完成比例图型"/>
    </sheetNames>
    <sheetDataSet>
      <sheetData sheetId="1">
        <row r="7">
          <cell r="B7">
            <v>7501</v>
          </cell>
        </row>
        <row r="10">
          <cell r="B10">
            <v>894</v>
          </cell>
        </row>
        <row r="11">
          <cell r="B11">
            <v>256</v>
          </cell>
        </row>
        <row r="12">
          <cell r="B12">
            <v>795</v>
          </cell>
        </row>
        <row r="14">
          <cell r="B14">
            <v>754</v>
          </cell>
        </row>
        <row r="15">
          <cell r="B15">
            <v>577</v>
          </cell>
        </row>
        <row r="16">
          <cell r="B16">
            <v>365</v>
          </cell>
        </row>
        <row r="17">
          <cell r="B17">
            <v>382</v>
          </cell>
        </row>
        <row r="18">
          <cell r="B18">
            <v>3063</v>
          </cell>
        </row>
        <row r="19">
          <cell r="B19">
            <v>362</v>
          </cell>
        </row>
        <row r="23">
          <cell r="B23">
            <v>3991</v>
          </cell>
        </row>
        <row r="24">
          <cell r="B24">
            <v>1815</v>
          </cell>
        </row>
        <row r="25">
          <cell r="B25">
            <v>3569</v>
          </cell>
        </row>
        <row r="26">
          <cell r="B26">
            <v>56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11"/>
  </sheetPr>
  <dimension ref="A1:J56"/>
  <sheetViews>
    <sheetView showGridLines="0" showZeros="0" tabSelected="1" zoomScale="130" zoomScaleNormal="130" workbookViewId="0" topLeftCell="A1">
      <selection activeCell="G9" sqref="G9"/>
    </sheetView>
  </sheetViews>
  <sheetFormatPr defaultColWidth="9.00390625" defaultRowHeight="14.25"/>
  <cols>
    <col min="1" max="1" width="26.875" style="0" customWidth="1"/>
    <col min="2" max="2" width="6.875" style="0" customWidth="1"/>
    <col min="3" max="3" width="9.00390625" style="0" hidden="1" customWidth="1"/>
    <col min="4" max="4" width="6.25390625" style="0" customWidth="1"/>
    <col min="5" max="5" width="10.00390625" style="0" customWidth="1"/>
    <col min="6" max="6" width="7.125" style="0" customWidth="1"/>
    <col min="7" max="7" width="9.50390625" style="0" customWidth="1"/>
    <col min="8" max="8" width="9.375" style="0" customWidth="1"/>
    <col min="9" max="9" width="8.875" style="0" customWidth="1"/>
  </cols>
  <sheetData>
    <row r="1" spans="1:9" ht="27">
      <c r="A1" s="36" t="s">
        <v>0</v>
      </c>
      <c r="B1" s="36"/>
      <c r="C1" s="36"/>
      <c r="D1" s="36"/>
      <c r="E1" s="36"/>
      <c r="F1" s="36"/>
      <c r="G1" s="36"/>
      <c r="H1" s="36"/>
      <c r="I1" s="36"/>
    </row>
    <row r="2" spans="1:9" ht="18" customHeight="1">
      <c r="A2" s="37"/>
      <c r="B2" s="37"/>
      <c r="C2" s="38"/>
      <c r="D2" s="38"/>
      <c r="E2" s="38"/>
      <c r="F2" s="37"/>
      <c r="G2" s="37"/>
      <c r="H2" s="5" t="s">
        <v>1</v>
      </c>
      <c r="I2" s="5"/>
    </row>
    <row r="3" spans="1:9" ht="14.25" customHeight="1">
      <c r="A3" s="10" t="s">
        <v>2</v>
      </c>
      <c r="B3" s="10" t="s">
        <v>3</v>
      </c>
      <c r="C3" s="10" t="s">
        <v>4</v>
      </c>
      <c r="D3" s="87" t="s">
        <v>5</v>
      </c>
      <c r="E3" s="88" t="s">
        <v>6</v>
      </c>
      <c r="F3" s="6" t="s">
        <v>7</v>
      </c>
      <c r="G3" s="6" t="s">
        <v>8</v>
      </c>
      <c r="H3" s="10" t="s">
        <v>9</v>
      </c>
      <c r="I3" s="89"/>
    </row>
    <row r="4" spans="1:9" ht="14.25">
      <c r="A4" s="89"/>
      <c r="B4" s="10"/>
      <c r="C4" s="10"/>
      <c r="D4" s="90"/>
      <c r="E4" s="88"/>
      <c r="F4" s="6"/>
      <c r="G4" s="6"/>
      <c r="H4" s="91" t="s">
        <v>10</v>
      </c>
      <c r="I4" s="89" t="s">
        <v>11</v>
      </c>
    </row>
    <row r="5" spans="1:10" ht="14.25">
      <c r="A5" s="18" t="s">
        <v>12</v>
      </c>
      <c r="B5" s="92">
        <f>SUM(B6,B28)</f>
        <v>39726</v>
      </c>
      <c r="C5" s="44">
        <f>SUM(C6,C28)</f>
        <v>18157</v>
      </c>
      <c r="D5" s="44">
        <f>E5-C5</f>
        <v>3198</v>
      </c>
      <c r="E5" s="44">
        <f>SUM(E6,E28)</f>
        <v>21355</v>
      </c>
      <c r="F5" s="93">
        <f aca="true" t="shared" si="0" ref="F5:F56">IF(B5=0,0,E5/B5*100)</f>
        <v>53.755726728087396</v>
      </c>
      <c r="G5" s="44">
        <f>SUM(G6,G28)</f>
        <v>23444</v>
      </c>
      <c r="H5" s="94">
        <f aca="true" t="shared" si="1" ref="H5:H26">E5-G5</f>
        <v>-2089</v>
      </c>
      <c r="I5" s="106">
        <f aca="true" t="shared" si="2" ref="I5:I29">IF(G5=0,0,H5/G5*100)</f>
        <v>-8.910595461525336</v>
      </c>
      <c r="J5" s="107"/>
    </row>
    <row r="6" spans="1:9" ht="14.25">
      <c r="A6" s="18" t="s">
        <v>13</v>
      </c>
      <c r="B6" s="95">
        <f>SUM(B7:B27)-B8</f>
        <v>24380</v>
      </c>
      <c r="C6" s="44">
        <f>SUM(C9:C27,C7)</f>
        <v>10490</v>
      </c>
      <c r="D6" s="44">
        <f aca="true" t="shared" si="3" ref="D6:D37">E6-C6</f>
        <v>1454</v>
      </c>
      <c r="E6" s="44">
        <f aca="true" t="shared" si="4" ref="C6:G6">SUM(E9:E27,E7)</f>
        <v>11944</v>
      </c>
      <c r="F6" s="93">
        <f t="shared" si="0"/>
        <v>48.9909762100082</v>
      </c>
      <c r="G6" s="44">
        <f t="shared" si="4"/>
        <v>13737</v>
      </c>
      <c r="H6" s="94">
        <f t="shared" si="1"/>
        <v>-1793</v>
      </c>
      <c r="I6" s="106">
        <f t="shared" si="2"/>
        <v>-13.05234039455485</v>
      </c>
    </row>
    <row r="7" spans="1:10" ht="14.25">
      <c r="A7" s="19" t="s">
        <v>14</v>
      </c>
      <c r="B7" s="96">
        <v>7501</v>
      </c>
      <c r="C7" s="22">
        <v>3730</v>
      </c>
      <c r="D7" s="44">
        <f t="shared" si="3"/>
        <v>785</v>
      </c>
      <c r="E7" s="22">
        <v>4515</v>
      </c>
      <c r="F7" s="93">
        <f t="shared" si="0"/>
        <v>60.19197440341287</v>
      </c>
      <c r="G7" s="22">
        <v>3474</v>
      </c>
      <c r="H7" s="94">
        <f t="shared" si="1"/>
        <v>1041</v>
      </c>
      <c r="I7" s="106">
        <f t="shared" si="2"/>
        <v>29.965457685664937</v>
      </c>
      <c r="J7" s="54"/>
    </row>
    <row r="8" spans="1:10" ht="14.25">
      <c r="A8" s="19" t="s">
        <v>15</v>
      </c>
      <c r="B8" s="97"/>
      <c r="C8" s="22">
        <v>2311</v>
      </c>
      <c r="D8" s="44">
        <f t="shared" si="3"/>
        <v>322</v>
      </c>
      <c r="E8" s="22">
        <v>2633</v>
      </c>
      <c r="F8" s="93">
        <f t="shared" si="0"/>
        <v>0</v>
      </c>
      <c r="G8" s="22">
        <v>2378</v>
      </c>
      <c r="H8" s="94">
        <f t="shared" si="1"/>
        <v>255</v>
      </c>
      <c r="I8" s="106">
        <f t="shared" si="2"/>
        <v>10.723296888141295</v>
      </c>
      <c r="J8" s="54"/>
    </row>
    <row r="9" spans="1:9" ht="14.25">
      <c r="A9" s="19" t="s">
        <v>16</v>
      </c>
      <c r="B9" s="97"/>
      <c r="C9" s="22"/>
      <c r="D9" s="44">
        <f t="shared" si="3"/>
        <v>0</v>
      </c>
      <c r="E9" s="22"/>
      <c r="F9" s="93">
        <f t="shared" si="0"/>
        <v>0</v>
      </c>
      <c r="G9" s="22"/>
      <c r="H9" s="94">
        <f t="shared" si="1"/>
        <v>0</v>
      </c>
      <c r="I9" s="106">
        <f t="shared" si="2"/>
        <v>0</v>
      </c>
    </row>
    <row r="10" spans="1:9" ht="14.25">
      <c r="A10" s="19" t="s">
        <v>17</v>
      </c>
      <c r="B10" s="96">
        <v>894</v>
      </c>
      <c r="C10" s="22">
        <v>531</v>
      </c>
      <c r="D10" s="44">
        <f t="shared" si="3"/>
        <v>5</v>
      </c>
      <c r="E10" s="22">
        <v>536</v>
      </c>
      <c r="F10" s="93">
        <f t="shared" si="0"/>
        <v>59.95525727069351</v>
      </c>
      <c r="G10" s="22">
        <v>453</v>
      </c>
      <c r="H10" s="94">
        <f t="shared" si="1"/>
        <v>83</v>
      </c>
      <c r="I10" s="106">
        <f t="shared" si="2"/>
        <v>18.322295805739515</v>
      </c>
    </row>
    <row r="11" spans="1:9" ht="14.25">
      <c r="A11" s="19" t="s">
        <v>18</v>
      </c>
      <c r="B11" s="96">
        <v>256</v>
      </c>
      <c r="C11" s="22">
        <v>70</v>
      </c>
      <c r="D11" s="44">
        <f t="shared" si="3"/>
        <v>18</v>
      </c>
      <c r="E11" s="22">
        <v>88</v>
      </c>
      <c r="F11" s="93">
        <f t="shared" si="0"/>
        <v>34.375</v>
      </c>
      <c r="G11" s="22">
        <v>131</v>
      </c>
      <c r="H11" s="94">
        <f t="shared" si="1"/>
        <v>-43</v>
      </c>
      <c r="I11" s="106">
        <f t="shared" si="2"/>
        <v>-32.82442748091603</v>
      </c>
    </row>
    <row r="12" spans="1:9" ht="14.25">
      <c r="A12" s="19" t="s">
        <v>19</v>
      </c>
      <c r="B12" s="96">
        <v>795</v>
      </c>
      <c r="C12" s="22">
        <v>211</v>
      </c>
      <c r="D12" s="44">
        <f t="shared" si="3"/>
        <v>47</v>
      </c>
      <c r="E12" s="22">
        <v>258</v>
      </c>
      <c r="F12" s="93">
        <f t="shared" si="0"/>
        <v>32.45283018867924</v>
      </c>
      <c r="G12" s="22">
        <v>413</v>
      </c>
      <c r="H12" s="94">
        <f t="shared" si="1"/>
        <v>-155</v>
      </c>
      <c r="I12" s="106">
        <f t="shared" si="2"/>
        <v>-37.530266343825666</v>
      </c>
    </row>
    <row r="13" spans="1:9" ht="14.25">
      <c r="A13" s="19" t="s">
        <v>20</v>
      </c>
      <c r="B13" s="98"/>
      <c r="C13" s="22"/>
      <c r="D13" s="44">
        <f t="shared" si="3"/>
        <v>0</v>
      </c>
      <c r="E13" s="22"/>
      <c r="F13" s="93">
        <f t="shared" si="0"/>
        <v>0</v>
      </c>
      <c r="G13" s="22"/>
      <c r="H13" s="94">
        <f t="shared" si="1"/>
        <v>0</v>
      </c>
      <c r="I13" s="106">
        <f t="shared" si="2"/>
        <v>0</v>
      </c>
    </row>
    <row r="14" spans="1:9" ht="14.25">
      <c r="A14" s="19" t="s">
        <v>21</v>
      </c>
      <c r="B14" s="96">
        <v>754</v>
      </c>
      <c r="C14" s="22">
        <v>409</v>
      </c>
      <c r="D14" s="44">
        <f t="shared" si="3"/>
        <v>79</v>
      </c>
      <c r="E14" s="22">
        <v>488</v>
      </c>
      <c r="F14" s="93">
        <f t="shared" si="0"/>
        <v>64.72148541114059</v>
      </c>
      <c r="G14" s="22">
        <v>362</v>
      </c>
      <c r="H14" s="94">
        <f t="shared" si="1"/>
        <v>126</v>
      </c>
      <c r="I14" s="106">
        <f t="shared" si="2"/>
        <v>34.806629834254146</v>
      </c>
    </row>
    <row r="15" spans="1:9" ht="14.25">
      <c r="A15" s="19" t="s">
        <v>22</v>
      </c>
      <c r="B15" s="96">
        <v>577</v>
      </c>
      <c r="C15" s="22">
        <v>30</v>
      </c>
      <c r="D15" s="44">
        <f t="shared" si="3"/>
        <v>131</v>
      </c>
      <c r="E15" s="22">
        <v>161</v>
      </c>
      <c r="F15" s="93">
        <f t="shared" si="0"/>
        <v>27.902946273830153</v>
      </c>
      <c r="G15" s="22">
        <v>471</v>
      </c>
      <c r="H15" s="94">
        <f t="shared" si="1"/>
        <v>-310</v>
      </c>
      <c r="I15" s="106">
        <f t="shared" si="2"/>
        <v>-65.81740976645435</v>
      </c>
    </row>
    <row r="16" spans="1:9" ht="14.25">
      <c r="A16" s="19" t="s">
        <v>23</v>
      </c>
      <c r="B16" s="96">
        <v>365</v>
      </c>
      <c r="C16" s="22">
        <v>146</v>
      </c>
      <c r="D16" s="44">
        <f t="shared" si="3"/>
        <v>116</v>
      </c>
      <c r="E16" s="22">
        <v>262</v>
      </c>
      <c r="F16" s="93">
        <f t="shared" si="0"/>
        <v>71.78082191780823</v>
      </c>
      <c r="G16" s="22">
        <v>134</v>
      </c>
      <c r="H16" s="94">
        <f t="shared" si="1"/>
        <v>128</v>
      </c>
      <c r="I16" s="106">
        <f t="shared" si="2"/>
        <v>95.52238805970148</v>
      </c>
    </row>
    <row r="17" spans="1:9" ht="14.25">
      <c r="A17" s="19" t="s">
        <v>24</v>
      </c>
      <c r="B17" s="96">
        <v>382</v>
      </c>
      <c r="C17" s="22">
        <v>12</v>
      </c>
      <c r="D17" s="44">
        <f t="shared" si="3"/>
        <v>125</v>
      </c>
      <c r="E17" s="22">
        <v>137</v>
      </c>
      <c r="F17" s="93">
        <f t="shared" si="0"/>
        <v>35.86387434554974</v>
      </c>
      <c r="G17" s="22">
        <v>273</v>
      </c>
      <c r="H17" s="94">
        <f t="shared" si="1"/>
        <v>-136</v>
      </c>
      <c r="I17" s="106">
        <f t="shared" si="2"/>
        <v>-49.81684981684982</v>
      </c>
    </row>
    <row r="18" spans="1:9" ht="14.25">
      <c r="A18" s="19" t="s">
        <v>25</v>
      </c>
      <c r="B18" s="96">
        <f>7456-2237-2156</f>
        <v>3063</v>
      </c>
      <c r="C18" s="22">
        <v>4348</v>
      </c>
      <c r="D18" s="44">
        <f t="shared" si="3"/>
        <v>42</v>
      </c>
      <c r="E18" s="22">
        <v>4390</v>
      </c>
      <c r="F18" s="93">
        <f t="shared" si="0"/>
        <v>143.32353901403852</v>
      </c>
      <c r="G18" s="22">
        <v>6620</v>
      </c>
      <c r="H18" s="94">
        <f t="shared" si="1"/>
        <v>-2230</v>
      </c>
      <c r="I18" s="106">
        <f t="shared" si="2"/>
        <v>-33.68580060422961</v>
      </c>
    </row>
    <row r="19" spans="1:9" ht="14.25">
      <c r="A19" s="19" t="s">
        <v>26</v>
      </c>
      <c r="B19" s="96">
        <v>362</v>
      </c>
      <c r="C19" s="22">
        <v>182</v>
      </c>
      <c r="D19" s="44">
        <f t="shared" si="3"/>
        <v>25</v>
      </c>
      <c r="E19" s="22">
        <v>207</v>
      </c>
      <c r="F19" s="93">
        <f t="shared" si="0"/>
        <v>57.182320441988956</v>
      </c>
      <c r="G19" s="22">
        <v>190</v>
      </c>
      <c r="H19" s="94">
        <f t="shared" si="1"/>
        <v>17</v>
      </c>
      <c r="I19" s="106">
        <f t="shared" si="2"/>
        <v>8.947368421052632</v>
      </c>
    </row>
    <row r="20" spans="1:9" ht="14.25">
      <c r="A20" s="19" t="s">
        <v>27</v>
      </c>
      <c r="B20" s="97"/>
      <c r="C20" s="22"/>
      <c r="D20" s="44">
        <f t="shared" si="3"/>
        <v>0</v>
      </c>
      <c r="E20" s="22"/>
      <c r="F20" s="93">
        <f t="shared" si="0"/>
        <v>0</v>
      </c>
      <c r="G20" s="22"/>
      <c r="H20" s="94">
        <f t="shared" si="1"/>
        <v>0</v>
      </c>
      <c r="I20" s="106">
        <f t="shared" si="2"/>
        <v>0</v>
      </c>
    </row>
    <row r="21" spans="1:9" ht="14.25">
      <c r="A21" s="19" t="s">
        <v>28</v>
      </c>
      <c r="B21" s="97"/>
      <c r="C21" s="22"/>
      <c r="D21" s="44">
        <f t="shared" si="3"/>
        <v>0</v>
      </c>
      <c r="E21" s="22"/>
      <c r="F21" s="93">
        <f t="shared" si="0"/>
        <v>0</v>
      </c>
      <c r="G21" s="22"/>
      <c r="H21" s="94">
        <f t="shared" si="1"/>
        <v>0</v>
      </c>
      <c r="I21" s="106">
        <f t="shared" si="2"/>
        <v>0</v>
      </c>
    </row>
    <row r="22" spans="1:9" ht="14.25">
      <c r="A22" s="19" t="s">
        <v>29</v>
      </c>
      <c r="B22" s="99"/>
      <c r="C22" s="22"/>
      <c r="D22" s="44">
        <f t="shared" si="3"/>
        <v>0</v>
      </c>
      <c r="E22" s="22"/>
      <c r="F22" s="93">
        <f t="shared" si="0"/>
        <v>0</v>
      </c>
      <c r="G22" s="22"/>
      <c r="H22" s="94">
        <f t="shared" si="1"/>
        <v>0</v>
      </c>
      <c r="I22" s="106">
        <f t="shared" si="2"/>
        <v>0</v>
      </c>
    </row>
    <row r="23" spans="1:9" ht="14.25">
      <c r="A23" s="19" t="s">
        <v>30</v>
      </c>
      <c r="B23" s="96">
        <v>3991</v>
      </c>
      <c r="C23" s="22">
        <v>34</v>
      </c>
      <c r="D23" s="44">
        <f t="shared" si="3"/>
        <v>7</v>
      </c>
      <c r="E23" s="22">
        <v>41</v>
      </c>
      <c r="F23" s="93">
        <f t="shared" si="0"/>
        <v>1.0273114507642196</v>
      </c>
      <c r="G23" s="22">
        <v>46</v>
      </c>
      <c r="H23" s="94">
        <f t="shared" si="1"/>
        <v>-5</v>
      </c>
      <c r="I23" s="106">
        <f t="shared" si="2"/>
        <v>-10.869565217391305</v>
      </c>
    </row>
    <row r="24" spans="1:9" ht="14.25">
      <c r="A24" s="19" t="s">
        <v>31</v>
      </c>
      <c r="B24" s="96">
        <v>1815</v>
      </c>
      <c r="C24" s="22">
        <v>776</v>
      </c>
      <c r="D24" s="44">
        <f t="shared" si="3"/>
        <v>74</v>
      </c>
      <c r="E24" s="22">
        <v>850</v>
      </c>
      <c r="F24" s="93">
        <f t="shared" si="0"/>
        <v>46.83195592286501</v>
      </c>
      <c r="G24" s="22">
        <v>1155</v>
      </c>
      <c r="H24" s="94">
        <f t="shared" si="1"/>
        <v>-305</v>
      </c>
      <c r="I24" s="106">
        <f t="shared" si="2"/>
        <v>-26.406926406926406</v>
      </c>
    </row>
    <row r="25" spans="1:9" ht="14.25">
      <c r="A25" s="19" t="s">
        <v>32</v>
      </c>
      <c r="B25" s="96">
        <v>3569</v>
      </c>
      <c r="C25" s="22"/>
      <c r="D25" s="44">
        <f t="shared" si="3"/>
        <v>0</v>
      </c>
      <c r="E25" s="22"/>
      <c r="F25" s="93">
        <f t="shared" si="0"/>
        <v>0</v>
      </c>
      <c r="G25" s="22"/>
      <c r="H25" s="94">
        <f t="shared" si="1"/>
        <v>0</v>
      </c>
      <c r="I25" s="106">
        <f t="shared" si="2"/>
        <v>0</v>
      </c>
    </row>
    <row r="26" spans="1:9" ht="14.25">
      <c r="A26" s="19" t="s">
        <v>33</v>
      </c>
      <c r="B26" s="96">
        <v>56</v>
      </c>
      <c r="C26" s="22">
        <v>17</v>
      </c>
      <c r="D26" s="44">
        <f t="shared" si="3"/>
        <v>0</v>
      </c>
      <c r="E26" s="22">
        <v>17</v>
      </c>
      <c r="F26" s="93"/>
      <c r="G26" s="22">
        <v>15</v>
      </c>
      <c r="H26" s="94">
        <f t="shared" si="1"/>
        <v>2</v>
      </c>
      <c r="I26" s="106">
        <f t="shared" si="2"/>
        <v>13.333333333333334</v>
      </c>
    </row>
    <row r="27" spans="1:9" ht="14.25">
      <c r="A27" s="19" t="s">
        <v>34</v>
      </c>
      <c r="B27" s="95"/>
      <c r="C27" s="22">
        <v>-6</v>
      </c>
      <c r="D27" s="44">
        <f t="shared" si="3"/>
        <v>0</v>
      </c>
      <c r="E27" s="22">
        <v>-6</v>
      </c>
      <c r="F27" s="93">
        <f t="shared" si="0"/>
        <v>0</v>
      </c>
      <c r="G27" s="22"/>
      <c r="H27" s="94">
        <f aca="true" t="shared" si="5" ref="H27:H47">E27-G27</f>
        <v>-6</v>
      </c>
      <c r="I27" s="106">
        <f t="shared" si="2"/>
        <v>0</v>
      </c>
    </row>
    <row r="28" spans="1:9" ht="14.25">
      <c r="A28" s="18" t="s">
        <v>35</v>
      </c>
      <c r="B28" s="95">
        <f>SUM(B36:B42,B29)</f>
        <v>15346</v>
      </c>
      <c r="C28" s="44">
        <f aca="true" t="shared" si="6" ref="B28:G28">SUM(C36:C42,C29)</f>
        <v>7667</v>
      </c>
      <c r="D28" s="44">
        <f t="shared" si="3"/>
        <v>1744</v>
      </c>
      <c r="E28" s="44">
        <f t="shared" si="6"/>
        <v>9411</v>
      </c>
      <c r="F28" s="93">
        <f t="shared" si="0"/>
        <v>61.325426821321514</v>
      </c>
      <c r="G28" s="44">
        <f t="shared" si="6"/>
        <v>9707</v>
      </c>
      <c r="H28" s="94">
        <f t="shared" si="5"/>
        <v>-296</v>
      </c>
      <c r="I28" s="106">
        <f t="shared" si="2"/>
        <v>-3.04934583290409</v>
      </c>
    </row>
    <row r="29" spans="1:9" ht="14.25">
      <c r="A29" s="19" t="s">
        <v>36</v>
      </c>
      <c r="B29" s="96">
        <v>1226</v>
      </c>
      <c r="C29" s="22">
        <f>SUM(C30:C35)</f>
        <v>1574</v>
      </c>
      <c r="D29" s="44">
        <f t="shared" si="3"/>
        <v>46</v>
      </c>
      <c r="E29" s="22">
        <f aca="true" t="shared" si="7" ref="C29:G29">SUM(E30:E35)</f>
        <v>1620</v>
      </c>
      <c r="F29" s="93">
        <f t="shared" si="0"/>
        <v>132.13703099510604</v>
      </c>
      <c r="G29" s="22">
        <f t="shared" si="7"/>
        <v>845</v>
      </c>
      <c r="H29" s="94">
        <f t="shared" si="5"/>
        <v>775</v>
      </c>
      <c r="I29" s="106">
        <f t="shared" si="2"/>
        <v>91.71597633136095</v>
      </c>
    </row>
    <row r="30" spans="1:9" ht="14.25">
      <c r="A30" s="26" t="s">
        <v>37</v>
      </c>
      <c r="B30" s="97">
        <v>274</v>
      </c>
      <c r="C30" s="22">
        <v>241</v>
      </c>
      <c r="D30" s="44">
        <f t="shared" si="3"/>
        <v>46</v>
      </c>
      <c r="E30" s="22">
        <v>287</v>
      </c>
      <c r="F30" s="93">
        <f t="shared" si="0"/>
        <v>104.74452554744526</v>
      </c>
      <c r="G30" s="22">
        <v>212</v>
      </c>
      <c r="H30" s="94">
        <f t="shared" si="5"/>
        <v>75</v>
      </c>
      <c r="I30" s="106">
        <f aca="true" t="shared" si="8" ref="I29:I47">IF(G30=0,0,H30/G30*100)</f>
        <v>35.37735849056604</v>
      </c>
    </row>
    <row r="31" spans="1:9" ht="14.25">
      <c r="A31" s="27" t="s">
        <v>38</v>
      </c>
      <c r="B31" s="97"/>
      <c r="C31" s="22"/>
      <c r="D31" s="44">
        <f t="shared" si="3"/>
        <v>0</v>
      </c>
      <c r="E31" s="22"/>
      <c r="F31" s="93"/>
      <c r="G31" s="22">
        <v>119</v>
      </c>
      <c r="H31" s="94">
        <f t="shared" si="5"/>
        <v>-119</v>
      </c>
      <c r="I31" s="106">
        <f t="shared" si="8"/>
        <v>-100</v>
      </c>
    </row>
    <row r="32" spans="1:9" ht="14.25">
      <c r="A32" s="26" t="s">
        <v>39</v>
      </c>
      <c r="B32" s="97">
        <v>198</v>
      </c>
      <c r="C32" s="22"/>
      <c r="D32" s="44">
        <f t="shared" si="3"/>
        <v>0</v>
      </c>
      <c r="E32" s="22"/>
      <c r="F32" s="93"/>
      <c r="G32" s="22"/>
      <c r="H32" s="94">
        <f t="shared" si="5"/>
        <v>0</v>
      </c>
      <c r="I32" s="106">
        <f t="shared" si="8"/>
        <v>0</v>
      </c>
    </row>
    <row r="33" spans="1:9" ht="14.25">
      <c r="A33" s="26" t="s">
        <v>40</v>
      </c>
      <c r="B33" s="97"/>
      <c r="C33" s="22"/>
      <c r="D33" s="44">
        <f t="shared" si="3"/>
        <v>0</v>
      </c>
      <c r="E33" s="22"/>
      <c r="F33" s="93"/>
      <c r="G33" s="22"/>
      <c r="H33" s="94">
        <f t="shared" si="5"/>
        <v>0</v>
      </c>
      <c r="I33" s="106">
        <f t="shared" si="8"/>
        <v>0</v>
      </c>
    </row>
    <row r="34" spans="1:9" ht="14.25">
      <c r="A34" s="26" t="s">
        <v>41</v>
      </c>
      <c r="B34" s="97">
        <f>950-198</f>
        <v>752</v>
      </c>
      <c r="C34" s="22">
        <v>1333</v>
      </c>
      <c r="D34" s="44">
        <f t="shared" si="3"/>
        <v>0</v>
      </c>
      <c r="E34" s="22">
        <v>1333</v>
      </c>
      <c r="F34" s="93"/>
      <c r="G34" s="22">
        <v>512</v>
      </c>
      <c r="H34" s="94">
        <f t="shared" si="5"/>
        <v>821</v>
      </c>
      <c r="I34" s="106">
        <f t="shared" si="8"/>
        <v>160.3515625</v>
      </c>
    </row>
    <row r="35" spans="1:9" ht="14.25">
      <c r="A35" s="26" t="s">
        <v>42</v>
      </c>
      <c r="B35" s="97">
        <v>2</v>
      </c>
      <c r="C35" s="22"/>
      <c r="D35" s="44">
        <f t="shared" si="3"/>
        <v>0</v>
      </c>
      <c r="E35" s="22"/>
      <c r="F35" s="93"/>
      <c r="G35" s="22">
        <v>2</v>
      </c>
      <c r="H35" s="94">
        <f t="shared" si="5"/>
        <v>-2</v>
      </c>
      <c r="I35" s="106">
        <f t="shared" si="8"/>
        <v>-100</v>
      </c>
    </row>
    <row r="36" spans="1:9" ht="14.25">
      <c r="A36" s="19" t="s">
        <v>43</v>
      </c>
      <c r="B36" s="96">
        <v>2020</v>
      </c>
      <c r="C36" s="22">
        <v>704</v>
      </c>
      <c r="D36" s="44">
        <f t="shared" si="3"/>
        <v>25</v>
      </c>
      <c r="E36" s="22">
        <v>729</v>
      </c>
      <c r="F36" s="93">
        <f t="shared" si="0"/>
        <v>36.089108910891085</v>
      </c>
      <c r="G36" s="22">
        <v>1666</v>
      </c>
      <c r="H36" s="94">
        <f t="shared" si="5"/>
        <v>-937</v>
      </c>
      <c r="I36" s="106">
        <f t="shared" si="8"/>
        <v>-56.24249699879952</v>
      </c>
    </row>
    <row r="37" spans="1:9" ht="14.25">
      <c r="A37" s="19" t="s">
        <v>44</v>
      </c>
      <c r="B37" s="96">
        <v>2665</v>
      </c>
      <c r="C37" s="22">
        <v>1339</v>
      </c>
      <c r="D37" s="44">
        <f t="shared" si="3"/>
        <v>865</v>
      </c>
      <c r="E37" s="22">
        <v>2204</v>
      </c>
      <c r="F37" s="93">
        <f t="shared" si="0"/>
        <v>82.70168855534709</v>
      </c>
      <c r="G37" s="22">
        <v>1213</v>
      </c>
      <c r="H37" s="94">
        <f t="shared" si="5"/>
        <v>991</v>
      </c>
      <c r="I37" s="106">
        <f t="shared" si="8"/>
        <v>81.69826875515251</v>
      </c>
    </row>
    <row r="38" spans="1:9" ht="14.25">
      <c r="A38" s="19" t="s">
        <v>45</v>
      </c>
      <c r="B38" s="96">
        <v>2210</v>
      </c>
      <c r="C38" s="22"/>
      <c r="D38" s="44">
        <f aca="true" t="shared" si="9" ref="D38:D56">E38-C38</f>
        <v>38</v>
      </c>
      <c r="E38" s="22">
        <v>38</v>
      </c>
      <c r="F38" s="93">
        <f t="shared" si="0"/>
        <v>1.7194570135746607</v>
      </c>
      <c r="G38" s="22">
        <v>672</v>
      </c>
      <c r="H38" s="94">
        <f t="shared" si="5"/>
        <v>-634</v>
      </c>
      <c r="I38" s="106">
        <f t="shared" si="8"/>
        <v>-94.34523809523809</v>
      </c>
    </row>
    <row r="39" spans="1:9" ht="14.25">
      <c r="A39" s="19" t="s">
        <v>46</v>
      </c>
      <c r="B39" s="96">
        <v>6129</v>
      </c>
      <c r="C39" s="100">
        <v>2811</v>
      </c>
      <c r="D39" s="44">
        <f t="shared" si="9"/>
        <v>485</v>
      </c>
      <c r="E39" s="100">
        <v>3296</v>
      </c>
      <c r="F39" s="93">
        <f t="shared" si="0"/>
        <v>53.77712514276391</v>
      </c>
      <c r="G39" s="100">
        <v>4617</v>
      </c>
      <c r="H39" s="94">
        <f t="shared" si="5"/>
        <v>-1321</v>
      </c>
      <c r="I39" s="106">
        <f t="shared" si="8"/>
        <v>-28.611652588260778</v>
      </c>
    </row>
    <row r="40" spans="1:9" ht="14.25">
      <c r="A40" s="19" t="s">
        <v>47</v>
      </c>
      <c r="B40" s="96">
        <v>131</v>
      </c>
      <c r="C40" s="100">
        <v>3</v>
      </c>
      <c r="D40" s="44">
        <f t="shared" si="9"/>
        <v>40</v>
      </c>
      <c r="E40" s="100">
        <v>43</v>
      </c>
      <c r="F40" s="93"/>
      <c r="G40" s="100">
        <v>65</v>
      </c>
      <c r="H40" s="94">
        <f t="shared" si="5"/>
        <v>-22</v>
      </c>
      <c r="I40" s="106">
        <f t="shared" si="8"/>
        <v>-33.84615384615385</v>
      </c>
    </row>
    <row r="41" spans="1:9" ht="14.25">
      <c r="A41" s="19" t="s">
        <v>48</v>
      </c>
      <c r="B41" s="96">
        <v>396</v>
      </c>
      <c r="C41" s="100">
        <v>396</v>
      </c>
      <c r="D41" s="44">
        <f t="shared" si="9"/>
        <v>12</v>
      </c>
      <c r="E41" s="100">
        <v>408</v>
      </c>
      <c r="F41" s="93">
        <f t="shared" si="0"/>
        <v>103.03030303030303</v>
      </c>
      <c r="G41" s="100">
        <v>310</v>
      </c>
      <c r="H41" s="94">
        <f t="shared" si="5"/>
        <v>98</v>
      </c>
      <c r="I41" s="106">
        <f t="shared" si="8"/>
        <v>31.61290322580645</v>
      </c>
    </row>
    <row r="42" spans="1:9" ht="14.25">
      <c r="A42" s="19" t="s">
        <v>49</v>
      </c>
      <c r="B42" s="96">
        <v>569</v>
      </c>
      <c r="C42" s="100">
        <v>840</v>
      </c>
      <c r="D42" s="44">
        <f t="shared" si="9"/>
        <v>233</v>
      </c>
      <c r="E42" s="100">
        <v>1073</v>
      </c>
      <c r="F42" s="93">
        <f t="shared" si="0"/>
        <v>188.57644991212655</v>
      </c>
      <c r="G42" s="100">
        <v>319</v>
      </c>
      <c r="H42" s="94">
        <f t="shared" si="5"/>
        <v>754</v>
      </c>
      <c r="I42" s="106">
        <f t="shared" si="8"/>
        <v>236.36363636363637</v>
      </c>
    </row>
    <row r="43" spans="1:9" ht="14.25">
      <c r="A43" s="62" t="s">
        <v>50</v>
      </c>
      <c r="B43" s="101">
        <f>SUM(B44:B56)</f>
        <v>14012</v>
      </c>
      <c r="C43" s="64">
        <f>SUM(C44:C56)</f>
        <v>5633</v>
      </c>
      <c r="D43" s="44">
        <f t="shared" si="9"/>
        <v>1059</v>
      </c>
      <c r="E43" s="64">
        <f>SUM(E44:E56)</f>
        <v>6692</v>
      </c>
      <c r="F43" s="45">
        <f t="shared" si="0"/>
        <v>47.75906365972024</v>
      </c>
      <c r="G43" s="64">
        <f>SUM(G44:G56)</f>
        <v>7258</v>
      </c>
      <c r="H43" s="94">
        <f t="shared" si="5"/>
        <v>-566</v>
      </c>
      <c r="I43" s="106">
        <f t="shared" si="8"/>
        <v>-7.798291540369248</v>
      </c>
    </row>
    <row r="44" spans="1:9" ht="14.25">
      <c r="A44" s="102" t="s">
        <v>51</v>
      </c>
      <c r="B44" s="101"/>
      <c r="C44" s="66"/>
      <c r="D44" s="44">
        <f t="shared" si="9"/>
        <v>0</v>
      </c>
      <c r="E44" s="66"/>
      <c r="F44" s="45">
        <f t="shared" si="0"/>
        <v>0</v>
      </c>
      <c r="G44" s="66"/>
      <c r="H44" s="94">
        <f t="shared" si="5"/>
        <v>0</v>
      </c>
      <c r="I44" s="108">
        <f t="shared" si="8"/>
        <v>0</v>
      </c>
    </row>
    <row r="45" spans="1:9" ht="14.25">
      <c r="A45" s="102" t="s">
        <v>52</v>
      </c>
      <c r="B45" s="101"/>
      <c r="C45" s="66"/>
      <c r="D45" s="44">
        <f t="shared" si="9"/>
        <v>0</v>
      </c>
      <c r="E45" s="66"/>
      <c r="F45" s="103">
        <f t="shared" si="0"/>
        <v>0</v>
      </c>
      <c r="G45" s="66"/>
      <c r="H45" s="94">
        <f t="shared" si="5"/>
        <v>0</v>
      </c>
      <c r="I45" s="108">
        <f t="shared" si="8"/>
        <v>0</v>
      </c>
    </row>
    <row r="46" spans="1:9" ht="14.25">
      <c r="A46" s="102" t="s">
        <v>53</v>
      </c>
      <c r="B46" s="101"/>
      <c r="C46" s="66"/>
      <c r="D46" s="44">
        <f t="shared" si="9"/>
        <v>0</v>
      </c>
      <c r="E46" s="66"/>
      <c r="F46" s="45">
        <f t="shared" si="0"/>
        <v>0</v>
      </c>
      <c r="G46" s="66"/>
      <c r="H46" s="94">
        <f t="shared" si="5"/>
        <v>0</v>
      </c>
      <c r="I46" s="108">
        <f t="shared" si="8"/>
        <v>0</v>
      </c>
    </row>
    <row r="47" spans="1:9" ht="14.25">
      <c r="A47" s="102" t="s">
        <v>54</v>
      </c>
      <c r="B47" s="104">
        <v>12605</v>
      </c>
      <c r="C47" s="66">
        <v>5385</v>
      </c>
      <c r="D47" s="44">
        <f t="shared" si="9"/>
        <v>527</v>
      </c>
      <c r="E47" s="66">
        <v>5912</v>
      </c>
      <c r="F47" s="45">
        <f t="shared" si="0"/>
        <v>46.902023006743356</v>
      </c>
      <c r="G47" s="66">
        <v>6967</v>
      </c>
      <c r="H47" s="94">
        <f t="shared" si="5"/>
        <v>-1055</v>
      </c>
      <c r="I47" s="108">
        <f t="shared" si="8"/>
        <v>-15.14281613319937</v>
      </c>
    </row>
    <row r="48" spans="1:9" ht="14.25">
      <c r="A48" s="102" t="s">
        <v>55</v>
      </c>
      <c r="B48" s="104">
        <v>879</v>
      </c>
      <c r="C48" s="66">
        <v>20</v>
      </c>
      <c r="D48" s="44">
        <f t="shared" si="9"/>
        <v>306</v>
      </c>
      <c r="E48" s="66">
        <v>326</v>
      </c>
      <c r="F48" s="45">
        <f t="shared" si="0"/>
        <v>37.087599544937426</v>
      </c>
      <c r="G48" s="66">
        <v>152</v>
      </c>
      <c r="H48" s="94">
        <f aca="true" t="shared" si="10" ref="H48:H56">E48-G48</f>
        <v>174</v>
      </c>
      <c r="I48" s="108">
        <f aca="true" t="shared" si="11" ref="I48:I56">IF(G48=0,0,H48/G48*100)</f>
        <v>114.4736842105263</v>
      </c>
    </row>
    <row r="49" spans="1:9" ht="14.25">
      <c r="A49" s="102" t="s">
        <v>56</v>
      </c>
      <c r="B49" s="104">
        <v>528</v>
      </c>
      <c r="C49" s="66">
        <v>228</v>
      </c>
      <c r="D49" s="44">
        <f t="shared" si="9"/>
        <v>156</v>
      </c>
      <c r="E49" s="66">
        <v>384</v>
      </c>
      <c r="F49" s="45"/>
      <c r="G49" s="66">
        <v>139</v>
      </c>
      <c r="H49" s="94">
        <f t="shared" si="10"/>
        <v>245</v>
      </c>
      <c r="I49" s="108">
        <f t="shared" si="11"/>
        <v>176.25899280575538</v>
      </c>
    </row>
    <row r="50" spans="1:9" ht="14.25">
      <c r="A50" s="102" t="s">
        <v>57</v>
      </c>
      <c r="B50" s="101"/>
      <c r="C50" s="66"/>
      <c r="D50" s="44">
        <f t="shared" si="9"/>
        <v>0</v>
      </c>
      <c r="E50" s="66"/>
      <c r="F50" s="45"/>
      <c r="G50" s="66"/>
      <c r="H50" s="94">
        <f t="shared" si="10"/>
        <v>0</v>
      </c>
      <c r="I50" s="108">
        <f t="shared" si="11"/>
        <v>0</v>
      </c>
    </row>
    <row r="51" spans="1:9" ht="14.25">
      <c r="A51" s="102" t="s">
        <v>58</v>
      </c>
      <c r="B51" s="101"/>
      <c r="C51" s="66"/>
      <c r="D51" s="44">
        <f t="shared" si="9"/>
        <v>0</v>
      </c>
      <c r="E51" s="66"/>
      <c r="F51" s="45"/>
      <c r="G51" s="66"/>
      <c r="H51" s="94">
        <f t="shared" si="10"/>
        <v>0</v>
      </c>
      <c r="I51" s="108">
        <f t="shared" si="11"/>
        <v>0</v>
      </c>
    </row>
    <row r="52" spans="1:9" ht="14.25">
      <c r="A52" s="102" t="s">
        <v>59</v>
      </c>
      <c r="B52" s="101"/>
      <c r="C52" s="66"/>
      <c r="D52" s="44">
        <f t="shared" si="9"/>
        <v>0</v>
      </c>
      <c r="E52" s="66"/>
      <c r="F52" s="45"/>
      <c r="G52" s="66"/>
      <c r="H52" s="94">
        <f t="shared" si="10"/>
        <v>0</v>
      </c>
      <c r="I52" s="108">
        <f t="shared" si="11"/>
        <v>0</v>
      </c>
    </row>
    <row r="53" spans="1:9" ht="14.25">
      <c r="A53" s="102" t="s">
        <v>60</v>
      </c>
      <c r="B53" s="101"/>
      <c r="C53" s="66"/>
      <c r="D53" s="44">
        <f t="shared" si="9"/>
        <v>0</v>
      </c>
      <c r="E53" s="66"/>
      <c r="F53" s="45"/>
      <c r="G53" s="66"/>
      <c r="H53" s="94">
        <f t="shared" si="10"/>
        <v>0</v>
      </c>
      <c r="I53" s="108">
        <f t="shared" si="11"/>
        <v>0</v>
      </c>
    </row>
    <row r="54" spans="1:9" ht="14.25">
      <c r="A54" s="102" t="s">
        <v>61</v>
      </c>
      <c r="B54" s="101"/>
      <c r="C54" s="66"/>
      <c r="D54" s="44">
        <f t="shared" si="9"/>
        <v>68</v>
      </c>
      <c r="E54" s="66">
        <v>68</v>
      </c>
      <c r="F54" s="45"/>
      <c r="G54" s="66"/>
      <c r="H54" s="94">
        <f t="shared" si="10"/>
        <v>68</v>
      </c>
      <c r="I54" s="108">
        <f t="shared" si="11"/>
        <v>0</v>
      </c>
    </row>
    <row r="55" spans="1:9" ht="14.25">
      <c r="A55" s="102" t="s">
        <v>62</v>
      </c>
      <c r="B55" s="101"/>
      <c r="C55" s="66"/>
      <c r="D55" s="44">
        <f t="shared" si="9"/>
        <v>0</v>
      </c>
      <c r="E55" s="66"/>
      <c r="F55" s="45"/>
      <c r="G55" s="66"/>
      <c r="H55" s="94">
        <f t="shared" si="10"/>
        <v>0</v>
      </c>
      <c r="I55" s="108">
        <f t="shared" si="11"/>
        <v>0</v>
      </c>
    </row>
    <row r="56" spans="1:9" ht="14.25">
      <c r="A56" s="102" t="s">
        <v>63</v>
      </c>
      <c r="B56" s="105"/>
      <c r="C56" s="66">
        <v>0</v>
      </c>
      <c r="D56" s="44">
        <f t="shared" si="9"/>
        <v>2</v>
      </c>
      <c r="E56" s="66">
        <v>2</v>
      </c>
      <c r="F56" s="45">
        <f t="shared" si="0"/>
        <v>0</v>
      </c>
      <c r="G56" s="66">
        <v>0</v>
      </c>
      <c r="H56" s="94">
        <f t="shared" si="10"/>
        <v>2</v>
      </c>
      <c r="I56" s="108">
        <f t="shared" si="11"/>
        <v>0</v>
      </c>
    </row>
  </sheetData>
  <sheetProtection/>
  <mergeCells count="10">
    <mergeCell ref="A1:I1"/>
    <mergeCell ref="H2:I2"/>
    <mergeCell ref="H3:I3"/>
    <mergeCell ref="A3:A4"/>
    <mergeCell ref="B3:B4"/>
    <mergeCell ref="C3:C4"/>
    <mergeCell ref="D3:D4"/>
    <mergeCell ref="E3:E4"/>
    <mergeCell ref="F3:F4"/>
    <mergeCell ref="G3:G4"/>
  </mergeCells>
  <conditionalFormatting sqref="B47:B49">
    <cfRule type="expression" priority="1" dxfId="0" stopIfTrue="1">
      <formula>"len($A:$A)=3"</formula>
    </cfRule>
  </conditionalFormatting>
  <conditionalFormatting sqref="B7 B14:B19 B23:B26 B10:B12">
    <cfRule type="expression" priority="3" dxfId="0" stopIfTrue="1">
      <formula>"len($A:$A)=3"</formula>
    </cfRule>
  </conditionalFormatting>
  <conditionalFormatting sqref="B29 B36:B42">
    <cfRule type="expression" priority="2" dxfId="0" stopIfTrue="1">
      <formula>"len($A:$A)=3"</formula>
    </cfRule>
  </conditionalFormatting>
  <printOptions/>
  <pageMargins left="1" right="0.2361111111111111" top="0.4284722222222222" bottom="0.29097222222222224" header="0.33819444444444446" footer="0.29097222222222224"/>
  <pageSetup firstPageNumber="6" useFirstPageNumber="1" horizontalDpi="600" verticalDpi="600" orientation="portrait" paperSize="9" scale="90"/>
  <headerFooter scaleWithDoc="0" alignWithMargins="0">
    <oddFooter>&amp;C&amp;P</oddFooter>
  </headerFooter>
</worksheet>
</file>

<file path=xl/worksheets/sheet2.xml><?xml version="1.0" encoding="utf-8"?>
<worksheet xmlns="http://schemas.openxmlformats.org/spreadsheetml/2006/main" xmlns:r="http://schemas.openxmlformats.org/officeDocument/2006/relationships">
  <sheetPr>
    <tabColor indexed="11"/>
  </sheetPr>
  <dimension ref="A1:K237"/>
  <sheetViews>
    <sheetView showGridLines="0" showZeros="0" workbookViewId="0" topLeftCell="A1">
      <selection activeCell="E202" sqref="E202"/>
    </sheetView>
  </sheetViews>
  <sheetFormatPr defaultColWidth="9.00390625" defaultRowHeight="14.25"/>
  <cols>
    <col min="1" max="1" width="34.50390625" style="0" customWidth="1"/>
    <col min="2" max="2" width="8.50390625" style="0" customWidth="1"/>
    <col min="3" max="3" width="1.75390625" style="0" hidden="1" customWidth="1"/>
    <col min="4" max="4" width="7.875" style="0" customWidth="1"/>
    <col min="5" max="5" width="8.25390625" style="0" customWidth="1"/>
    <col min="6" max="6" width="10.75390625" style="0" customWidth="1"/>
    <col min="7" max="7" width="8.625" style="0" customWidth="1"/>
    <col min="8" max="9" width="8.75390625" style="0" customWidth="1"/>
  </cols>
  <sheetData>
    <row r="1" spans="1:9" ht="27">
      <c r="A1" s="36" t="s">
        <v>64</v>
      </c>
      <c r="B1" s="36"/>
      <c r="C1" s="36"/>
      <c r="D1" s="36"/>
      <c r="E1" s="36"/>
      <c r="F1" s="36"/>
      <c r="G1" s="36"/>
      <c r="H1" s="36"/>
      <c r="I1" s="36"/>
    </row>
    <row r="2" spans="1:9" ht="24.75" customHeight="1">
      <c r="A2" s="37"/>
      <c r="B2" s="37"/>
      <c r="C2" s="38"/>
      <c r="D2" s="38"/>
      <c r="E2" s="39"/>
      <c r="F2" s="40"/>
      <c r="G2" s="41"/>
      <c r="H2" s="5" t="s">
        <v>1</v>
      </c>
      <c r="I2" s="5"/>
    </row>
    <row r="3" spans="1:9" ht="14.25">
      <c r="A3" s="10" t="s">
        <v>2</v>
      </c>
      <c r="B3" s="10" t="s">
        <v>3</v>
      </c>
      <c r="C3" s="10" t="s">
        <v>4</v>
      </c>
      <c r="D3" s="10" t="s">
        <v>5</v>
      </c>
      <c r="E3" s="6" t="s">
        <v>6</v>
      </c>
      <c r="F3" s="6" t="s">
        <v>7</v>
      </c>
      <c r="G3" s="42" t="s">
        <v>8</v>
      </c>
      <c r="H3" s="10" t="s">
        <v>9</v>
      </c>
      <c r="I3" s="50"/>
    </row>
    <row r="4" spans="1:9" ht="14.25">
      <c r="A4" s="10"/>
      <c r="B4" s="10"/>
      <c r="C4" s="10"/>
      <c r="D4" s="10"/>
      <c r="E4" s="6"/>
      <c r="F4" s="6"/>
      <c r="G4" s="42"/>
      <c r="H4" s="43" t="s">
        <v>10</v>
      </c>
      <c r="I4" s="51" t="s">
        <v>11</v>
      </c>
    </row>
    <row r="5" spans="1:9" ht="14.25">
      <c r="A5" s="18" t="s">
        <v>65</v>
      </c>
      <c r="B5" s="10">
        <f>B6+B34+B35+B42+B52+B59+B66+B87+B102+B112+B118+B127+B134+B144+B158+B162+B166+B171+B181+B183+B185</f>
        <v>181936</v>
      </c>
      <c r="C5" s="44">
        <f>SUM(C6,C33,C34,C35,C42,C52,C59,C66,C87,C102,C112,C118,C127,C134,C144,C149,C154,C158,C162,C166,C171,C179,C181,C183,C185)</f>
        <v>94039</v>
      </c>
      <c r="D5" s="44">
        <f>E5-C5</f>
        <v>19175</v>
      </c>
      <c r="E5" s="44">
        <f>SUM(E6,E33,E34,E35,E42,E52,E59,E66,E87,E102,E112,E118,E127,E134,E144,E149,E154,E158,E162,E166,E171,E179,E181,E183,E185)</f>
        <v>113214</v>
      </c>
      <c r="F5" s="45">
        <f aca="true" t="shared" si="0" ref="F5:F75">IF(B5=0,0,E5/B5*100)</f>
        <v>62.227376659924374</v>
      </c>
      <c r="G5" s="44">
        <f>SUM(G6,G33,G34,G35,G42,G52,G59,G66,G87,G102,G112,G118,G127,G134,G144,G149,G154,G158,G162,G166,G171,G179,G181,G183,G185)</f>
        <v>127733</v>
      </c>
      <c r="H5" s="46">
        <f>E5-G5</f>
        <v>-14519</v>
      </c>
      <c r="I5" s="52">
        <f aca="true" t="shared" si="1" ref="I5:I54">IF(G5=0,0,H5/G5*100)</f>
        <v>-11.366678931834374</v>
      </c>
    </row>
    <row r="6" spans="1:11" ht="14.25">
      <c r="A6" s="18" t="s">
        <v>66</v>
      </c>
      <c r="B6" s="10">
        <f>SUM(B7:B32)</f>
        <v>25400</v>
      </c>
      <c r="C6" s="44">
        <f>SUM(C7:C32)</f>
        <v>9752</v>
      </c>
      <c r="D6" s="44">
        <f aca="true" t="shared" si="2" ref="D6:D69">E6-C6</f>
        <v>1522</v>
      </c>
      <c r="E6" s="44">
        <f>SUM(E7:E32)</f>
        <v>11274</v>
      </c>
      <c r="F6" s="45">
        <f t="shared" si="0"/>
        <v>44.38582677165354</v>
      </c>
      <c r="G6" s="44">
        <f>SUM(G7:G32)</f>
        <v>45247</v>
      </c>
      <c r="H6" s="47">
        <f aca="true" t="shared" si="3" ref="H6:H79">E6-G6</f>
        <v>-33973</v>
      </c>
      <c r="I6" s="52">
        <f t="shared" si="1"/>
        <v>-75.08343094569805</v>
      </c>
      <c r="J6" s="53"/>
      <c r="K6" s="54"/>
    </row>
    <row r="7" spans="1:9" ht="14.25">
      <c r="A7" s="26" t="s">
        <v>67</v>
      </c>
      <c r="B7" s="10">
        <v>728</v>
      </c>
      <c r="C7" s="22">
        <v>258</v>
      </c>
      <c r="D7" s="44">
        <f t="shared" si="2"/>
        <v>82</v>
      </c>
      <c r="E7" s="22">
        <v>340</v>
      </c>
      <c r="F7" s="45">
        <f t="shared" si="0"/>
        <v>46.7032967032967</v>
      </c>
      <c r="G7" s="22">
        <v>325</v>
      </c>
      <c r="H7" s="47">
        <f t="shared" si="3"/>
        <v>15</v>
      </c>
      <c r="I7" s="52">
        <f t="shared" si="1"/>
        <v>4.615384615384616</v>
      </c>
    </row>
    <row r="8" spans="1:9" ht="14.25">
      <c r="A8" s="26" t="s">
        <v>68</v>
      </c>
      <c r="B8" s="10">
        <v>592</v>
      </c>
      <c r="C8" s="22">
        <v>220</v>
      </c>
      <c r="D8" s="44">
        <f t="shared" si="2"/>
        <v>47</v>
      </c>
      <c r="E8" s="22">
        <v>267</v>
      </c>
      <c r="F8" s="45">
        <f t="shared" si="0"/>
        <v>45.10135135135135</v>
      </c>
      <c r="G8" s="22">
        <v>291</v>
      </c>
      <c r="H8" s="47">
        <f t="shared" si="3"/>
        <v>-24</v>
      </c>
      <c r="I8" s="52">
        <f t="shared" si="1"/>
        <v>-8.24742268041237</v>
      </c>
    </row>
    <row r="9" spans="1:9" ht="14.25">
      <c r="A9" s="26" t="s">
        <v>69</v>
      </c>
      <c r="B9" s="10">
        <v>5409</v>
      </c>
      <c r="C9" s="22">
        <v>2915</v>
      </c>
      <c r="D9" s="44">
        <f t="shared" si="2"/>
        <v>705</v>
      </c>
      <c r="E9" s="22">
        <v>3620</v>
      </c>
      <c r="F9" s="45">
        <f t="shared" si="0"/>
        <v>66.92549454612683</v>
      </c>
      <c r="G9" s="22">
        <v>2024</v>
      </c>
      <c r="H9" s="47">
        <f t="shared" si="3"/>
        <v>1596</v>
      </c>
      <c r="I9" s="52">
        <f t="shared" si="1"/>
        <v>78.85375494071147</v>
      </c>
    </row>
    <row r="10" spans="1:9" ht="14.25">
      <c r="A10" s="26" t="s">
        <v>70</v>
      </c>
      <c r="B10" s="10">
        <v>686</v>
      </c>
      <c r="C10" s="22">
        <v>231</v>
      </c>
      <c r="D10" s="44">
        <f t="shared" si="2"/>
        <v>47</v>
      </c>
      <c r="E10" s="22">
        <v>278</v>
      </c>
      <c r="F10" s="45">
        <f t="shared" si="0"/>
        <v>40.524781341107875</v>
      </c>
      <c r="G10" s="22">
        <v>302</v>
      </c>
      <c r="H10" s="47">
        <f t="shared" si="3"/>
        <v>-24</v>
      </c>
      <c r="I10" s="52">
        <f t="shared" si="1"/>
        <v>-7.9470198675496695</v>
      </c>
    </row>
    <row r="11" spans="1:9" ht="14.25">
      <c r="A11" s="26" t="s">
        <v>71</v>
      </c>
      <c r="B11" s="10">
        <v>307</v>
      </c>
      <c r="C11" s="22">
        <v>108</v>
      </c>
      <c r="D11" s="44">
        <f t="shared" si="2"/>
        <v>22</v>
      </c>
      <c r="E11" s="22">
        <v>130</v>
      </c>
      <c r="F11" s="45">
        <f t="shared" si="0"/>
        <v>42.34527687296417</v>
      </c>
      <c r="G11" s="22">
        <v>127</v>
      </c>
      <c r="H11" s="47">
        <f t="shared" si="3"/>
        <v>3</v>
      </c>
      <c r="I11" s="52">
        <f t="shared" si="1"/>
        <v>2.3622047244094486</v>
      </c>
    </row>
    <row r="12" spans="1:9" ht="14.25">
      <c r="A12" s="26" t="s">
        <v>72</v>
      </c>
      <c r="B12" s="10">
        <v>1095</v>
      </c>
      <c r="C12" s="22">
        <v>356</v>
      </c>
      <c r="D12" s="44">
        <f t="shared" si="2"/>
        <v>74</v>
      </c>
      <c r="E12" s="22">
        <v>430</v>
      </c>
      <c r="F12" s="45">
        <f t="shared" si="0"/>
        <v>39.26940639269406</v>
      </c>
      <c r="G12" s="22">
        <v>523</v>
      </c>
      <c r="H12" s="47">
        <f t="shared" si="3"/>
        <v>-93</v>
      </c>
      <c r="I12" s="52">
        <f t="shared" si="1"/>
        <v>-17.78202676864245</v>
      </c>
    </row>
    <row r="13" spans="1:9" ht="14.25">
      <c r="A13" s="26" t="s">
        <v>73</v>
      </c>
      <c r="B13" s="10">
        <v>267</v>
      </c>
      <c r="C13" s="22"/>
      <c r="D13" s="44">
        <f t="shared" si="2"/>
        <v>0</v>
      </c>
      <c r="E13" s="22"/>
      <c r="F13" s="45">
        <f t="shared" si="0"/>
        <v>0</v>
      </c>
      <c r="G13" s="22">
        <v>48</v>
      </c>
      <c r="H13" s="47">
        <f t="shared" si="3"/>
        <v>-48</v>
      </c>
      <c r="I13" s="52">
        <f t="shared" si="1"/>
        <v>-100</v>
      </c>
    </row>
    <row r="14" spans="1:9" ht="14.25">
      <c r="A14" s="26" t="s">
        <v>74</v>
      </c>
      <c r="B14" s="10"/>
      <c r="C14" s="22"/>
      <c r="D14" s="44">
        <f t="shared" si="2"/>
        <v>0</v>
      </c>
      <c r="E14" s="22"/>
      <c r="F14" s="45">
        <f t="shared" si="0"/>
        <v>0</v>
      </c>
      <c r="G14" s="22"/>
      <c r="H14" s="47">
        <f t="shared" si="3"/>
        <v>0</v>
      </c>
      <c r="I14" s="52">
        <f t="shared" si="1"/>
        <v>0</v>
      </c>
    </row>
    <row r="15" spans="1:9" ht="14.25">
      <c r="A15" s="26" t="s">
        <v>75</v>
      </c>
      <c r="B15" s="10">
        <v>847</v>
      </c>
      <c r="C15" s="22">
        <v>316</v>
      </c>
      <c r="D15" s="44">
        <f t="shared" si="2"/>
        <v>58</v>
      </c>
      <c r="E15" s="22">
        <v>374</v>
      </c>
      <c r="F15" s="45">
        <f t="shared" si="0"/>
        <v>44.15584415584416</v>
      </c>
      <c r="G15" s="22">
        <v>436</v>
      </c>
      <c r="H15" s="47">
        <f t="shared" si="3"/>
        <v>-62</v>
      </c>
      <c r="I15" s="52">
        <f t="shared" si="1"/>
        <v>-14.220183486238533</v>
      </c>
    </row>
    <row r="16" spans="1:9" ht="14.25">
      <c r="A16" s="26" t="s">
        <v>76</v>
      </c>
      <c r="B16" s="10">
        <v>1529</v>
      </c>
      <c r="C16" s="22">
        <v>644</v>
      </c>
      <c r="D16" s="44">
        <f t="shared" si="2"/>
        <v>135</v>
      </c>
      <c r="E16" s="22">
        <v>779</v>
      </c>
      <c r="F16" s="45">
        <f t="shared" si="0"/>
        <v>50.94833224329627</v>
      </c>
      <c r="G16" s="22">
        <v>743</v>
      </c>
      <c r="H16" s="47">
        <f t="shared" si="3"/>
        <v>36</v>
      </c>
      <c r="I16" s="52">
        <f t="shared" si="1"/>
        <v>4.8452220726783315</v>
      </c>
    </row>
    <row r="17" spans="1:9" ht="14.25">
      <c r="A17" s="26" t="s">
        <v>77</v>
      </c>
      <c r="B17" s="10">
        <v>130</v>
      </c>
      <c r="C17" s="22">
        <v>260</v>
      </c>
      <c r="D17" s="44">
        <f t="shared" si="2"/>
        <v>8</v>
      </c>
      <c r="E17" s="22">
        <v>268</v>
      </c>
      <c r="F17" s="45">
        <f t="shared" si="0"/>
        <v>206.15384615384613</v>
      </c>
      <c r="G17" s="22">
        <v>77</v>
      </c>
      <c r="H17" s="47">
        <f t="shared" si="3"/>
        <v>191</v>
      </c>
      <c r="I17" s="52">
        <f t="shared" si="1"/>
        <v>248.05194805194805</v>
      </c>
    </row>
    <row r="18" spans="1:9" ht="14.25">
      <c r="A18" s="26" t="s">
        <v>78</v>
      </c>
      <c r="B18" s="10"/>
      <c r="C18" s="22"/>
      <c r="D18" s="44">
        <f t="shared" si="2"/>
        <v>0</v>
      </c>
      <c r="E18" s="22"/>
      <c r="F18" s="45">
        <f t="shared" si="0"/>
        <v>0</v>
      </c>
      <c r="G18" s="22"/>
      <c r="H18" s="47">
        <f t="shared" si="3"/>
        <v>0</v>
      </c>
      <c r="I18" s="52">
        <f t="shared" si="1"/>
        <v>0</v>
      </c>
    </row>
    <row r="19" spans="1:9" ht="14.25">
      <c r="A19" s="26" t="s">
        <v>79</v>
      </c>
      <c r="B19" s="10"/>
      <c r="C19" s="22"/>
      <c r="D19" s="44">
        <f t="shared" si="2"/>
        <v>0</v>
      </c>
      <c r="E19" s="22"/>
      <c r="F19" s="45">
        <f t="shared" si="0"/>
        <v>0</v>
      </c>
      <c r="G19" s="22"/>
      <c r="H19" s="47">
        <f t="shared" si="3"/>
        <v>0</v>
      </c>
      <c r="I19" s="52">
        <f t="shared" si="1"/>
        <v>0</v>
      </c>
    </row>
    <row r="20" spans="1:9" ht="14.25">
      <c r="A20" s="48" t="s">
        <v>80</v>
      </c>
      <c r="B20" s="10"/>
      <c r="C20" s="22"/>
      <c r="D20" s="44">
        <f t="shared" si="2"/>
        <v>0</v>
      </c>
      <c r="E20" s="22"/>
      <c r="F20" s="45">
        <f t="shared" si="0"/>
        <v>0</v>
      </c>
      <c r="G20" s="22"/>
      <c r="H20" s="47">
        <f t="shared" si="3"/>
        <v>0</v>
      </c>
      <c r="I20" s="52">
        <f t="shared" si="1"/>
        <v>0</v>
      </c>
    </row>
    <row r="21" spans="1:9" ht="14.25">
      <c r="A21" s="26" t="s">
        <v>81</v>
      </c>
      <c r="B21" s="10">
        <v>300</v>
      </c>
      <c r="C21" s="22">
        <v>76</v>
      </c>
      <c r="D21" s="44">
        <f t="shared" si="2"/>
        <v>15</v>
      </c>
      <c r="E21" s="22">
        <v>91</v>
      </c>
      <c r="F21" s="45">
        <f t="shared" si="0"/>
        <v>30.333333333333336</v>
      </c>
      <c r="G21" s="22">
        <v>175</v>
      </c>
      <c r="H21" s="47">
        <f t="shared" si="3"/>
        <v>-84</v>
      </c>
      <c r="I21" s="52">
        <f t="shared" si="1"/>
        <v>-48</v>
      </c>
    </row>
    <row r="22" spans="1:9" ht="14.25">
      <c r="A22" s="26" t="s">
        <v>82</v>
      </c>
      <c r="B22" s="10"/>
      <c r="C22" s="22"/>
      <c r="D22" s="44">
        <f t="shared" si="2"/>
        <v>0</v>
      </c>
      <c r="E22" s="22"/>
      <c r="F22" s="45">
        <f t="shared" si="0"/>
        <v>0</v>
      </c>
      <c r="G22" s="22"/>
      <c r="H22" s="47">
        <f t="shared" si="3"/>
        <v>0</v>
      </c>
      <c r="I22" s="52">
        <f t="shared" si="1"/>
        <v>0</v>
      </c>
    </row>
    <row r="23" spans="1:9" ht="14.25">
      <c r="A23" s="26" t="s">
        <v>83</v>
      </c>
      <c r="B23" s="10">
        <v>150</v>
      </c>
      <c r="C23" s="22">
        <v>53</v>
      </c>
      <c r="D23" s="44">
        <f t="shared" si="2"/>
        <v>9</v>
      </c>
      <c r="E23" s="22">
        <v>62</v>
      </c>
      <c r="F23" s="45">
        <f t="shared" si="0"/>
        <v>41.333333333333336</v>
      </c>
      <c r="G23" s="22">
        <v>71</v>
      </c>
      <c r="H23" s="47">
        <f t="shared" si="3"/>
        <v>-9</v>
      </c>
      <c r="I23" s="52">
        <f t="shared" si="1"/>
        <v>-12.676056338028168</v>
      </c>
    </row>
    <row r="24" spans="1:9" ht="14.25">
      <c r="A24" s="26" t="s">
        <v>84</v>
      </c>
      <c r="B24" s="10">
        <v>112</v>
      </c>
      <c r="C24" s="22">
        <v>50</v>
      </c>
      <c r="D24" s="44">
        <f t="shared" si="2"/>
        <v>11</v>
      </c>
      <c r="E24" s="22">
        <v>61</v>
      </c>
      <c r="F24" s="45">
        <f t="shared" si="0"/>
        <v>54.46428571428571</v>
      </c>
      <c r="G24" s="22">
        <v>54</v>
      </c>
      <c r="H24" s="47">
        <f t="shared" si="3"/>
        <v>7</v>
      </c>
      <c r="I24" s="52">
        <f t="shared" si="1"/>
        <v>12.962962962962962</v>
      </c>
    </row>
    <row r="25" spans="1:9" ht="14.25">
      <c r="A25" s="26" t="s">
        <v>85</v>
      </c>
      <c r="B25" s="10">
        <v>519</v>
      </c>
      <c r="C25" s="22">
        <v>232</v>
      </c>
      <c r="D25" s="44">
        <f t="shared" si="2"/>
        <v>44</v>
      </c>
      <c r="E25" s="22">
        <v>276</v>
      </c>
      <c r="F25" s="45">
        <f t="shared" si="0"/>
        <v>53.179190751445084</v>
      </c>
      <c r="G25" s="22">
        <v>247</v>
      </c>
      <c r="H25" s="47">
        <f t="shared" si="3"/>
        <v>29</v>
      </c>
      <c r="I25" s="52">
        <f t="shared" si="1"/>
        <v>11.740890688259109</v>
      </c>
    </row>
    <row r="26" spans="1:9" ht="14.25">
      <c r="A26" s="48" t="s">
        <v>86</v>
      </c>
      <c r="B26" s="10">
        <v>703</v>
      </c>
      <c r="C26" s="22">
        <v>272</v>
      </c>
      <c r="D26" s="44">
        <f t="shared" si="2"/>
        <v>54</v>
      </c>
      <c r="E26" s="22">
        <v>326</v>
      </c>
      <c r="F26" s="45">
        <f aca="true" t="shared" si="4" ref="F26:F31">IF(B26=0,0,E26/B26*100)</f>
        <v>46.372688477951634</v>
      </c>
      <c r="G26" s="22">
        <v>320</v>
      </c>
      <c r="H26" s="47">
        <f aca="true" t="shared" si="5" ref="H26:H33">E26-G26</f>
        <v>6</v>
      </c>
      <c r="I26" s="52">
        <f aca="true" t="shared" si="6" ref="I26:I33">IF(G26=0,0,H26/G26*100)</f>
        <v>1.875</v>
      </c>
    </row>
    <row r="27" spans="1:9" ht="14.25">
      <c r="A27" s="26" t="s">
        <v>87</v>
      </c>
      <c r="B27" s="10">
        <v>655</v>
      </c>
      <c r="C27" s="22">
        <v>154</v>
      </c>
      <c r="D27" s="44">
        <f t="shared" si="2"/>
        <v>25</v>
      </c>
      <c r="E27" s="22">
        <v>179</v>
      </c>
      <c r="F27" s="45">
        <f t="shared" si="4"/>
        <v>27.328244274809162</v>
      </c>
      <c r="G27" s="22">
        <v>149</v>
      </c>
      <c r="H27" s="47">
        <f t="shared" si="5"/>
        <v>30</v>
      </c>
      <c r="I27" s="52">
        <f t="shared" si="6"/>
        <v>20.13422818791946</v>
      </c>
    </row>
    <row r="28" spans="1:9" ht="14.25">
      <c r="A28" s="26" t="s">
        <v>88</v>
      </c>
      <c r="B28" s="10">
        <v>312</v>
      </c>
      <c r="C28" s="49">
        <v>107</v>
      </c>
      <c r="D28" s="44">
        <f t="shared" si="2"/>
        <v>20</v>
      </c>
      <c r="E28" s="49">
        <v>127</v>
      </c>
      <c r="F28" s="45">
        <f t="shared" si="4"/>
        <v>40.705128205128204</v>
      </c>
      <c r="G28" s="49">
        <v>137</v>
      </c>
      <c r="H28" s="47">
        <f t="shared" si="5"/>
        <v>-10</v>
      </c>
      <c r="I28" s="52">
        <f t="shared" si="6"/>
        <v>-7.2992700729927</v>
      </c>
    </row>
    <row r="29" spans="1:9" ht="14.25">
      <c r="A29" s="26" t="s">
        <v>89</v>
      </c>
      <c r="B29" s="10">
        <v>169</v>
      </c>
      <c r="C29" s="22">
        <v>60</v>
      </c>
      <c r="D29" s="44">
        <f t="shared" si="2"/>
        <v>10</v>
      </c>
      <c r="E29" s="22">
        <v>70</v>
      </c>
      <c r="F29" s="45">
        <f t="shared" si="4"/>
        <v>41.42011834319527</v>
      </c>
      <c r="G29" s="22">
        <v>72</v>
      </c>
      <c r="H29" s="47">
        <f t="shared" si="5"/>
        <v>-2</v>
      </c>
      <c r="I29" s="52">
        <f t="shared" si="6"/>
        <v>-2.7777777777777777</v>
      </c>
    </row>
    <row r="30" spans="1:9" ht="14.25">
      <c r="A30" s="26" t="s">
        <v>90</v>
      </c>
      <c r="B30" s="10">
        <v>975</v>
      </c>
      <c r="C30" s="22">
        <v>366</v>
      </c>
      <c r="D30" s="44">
        <f t="shared" si="2"/>
        <v>68</v>
      </c>
      <c r="E30" s="22">
        <v>434</v>
      </c>
      <c r="F30" s="45">
        <f t="shared" si="4"/>
        <v>44.51282051282051</v>
      </c>
      <c r="G30" s="22">
        <v>481</v>
      </c>
      <c r="H30" s="47">
        <f t="shared" si="5"/>
        <v>-47</v>
      </c>
      <c r="I30" s="52">
        <f t="shared" si="6"/>
        <v>-9.771309771309772</v>
      </c>
    </row>
    <row r="31" spans="1:9" ht="14.25">
      <c r="A31" s="26" t="s">
        <v>91</v>
      </c>
      <c r="B31" s="10">
        <v>1176</v>
      </c>
      <c r="C31" s="22">
        <v>453</v>
      </c>
      <c r="D31" s="44">
        <f t="shared" si="2"/>
        <v>88</v>
      </c>
      <c r="E31" s="22">
        <v>541</v>
      </c>
      <c r="F31" s="45">
        <f t="shared" si="4"/>
        <v>46.00340136054422</v>
      </c>
      <c r="G31" s="22">
        <v>566</v>
      </c>
      <c r="H31" s="47">
        <f t="shared" si="5"/>
        <v>-25</v>
      </c>
      <c r="I31" s="52">
        <f t="shared" si="6"/>
        <v>-4.41696113074205</v>
      </c>
    </row>
    <row r="32" spans="1:9" ht="14.25">
      <c r="A32" s="26" t="s">
        <v>92</v>
      </c>
      <c r="B32" s="10">
        <v>8739</v>
      </c>
      <c r="C32" s="22">
        <v>2621</v>
      </c>
      <c r="D32" s="44">
        <f t="shared" si="2"/>
        <v>0</v>
      </c>
      <c r="E32" s="22">
        <v>2621</v>
      </c>
      <c r="F32" s="45">
        <f t="shared" si="0"/>
        <v>29.991989930197967</v>
      </c>
      <c r="G32" s="22">
        <v>38079</v>
      </c>
      <c r="H32" s="47">
        <f t="shared" si="5"/>
        <v>-35458</v>
      </c>
      <c r="I32" s="52">
        <f t="shared" si="6"/>
        <v>-93.11694109614224</v>
      </c>
    </row>
    <row r="33" spans="1:9" ht="14.25">
      <c r="A33" s="18" t="s">
        <v>93</v>
      </c>
      <c r="B33" s="10"/>
      <c r="C33" s="44"/>
      <c r="D33" s="44">
        <f t="shared" si="2"/>
        <v>0</v>
      </c>
      <c r="E33" s="44"/>
      <c r="F33" s="45">
        <f t="shared" si="0"/>
        <v>0</v>
      </c>
      <c r="G33" s="22"/>
      <c r="H33" s="47">
        <f t="shared" si="5"/>
        <v>0</v>
      </c>
      <c r="I33" s="52">
        <f t="shared" si="6"/>
        <v>0</v>
      </c>
    </row>
    <row r="34" spans="1:9" ht="14.25">
      <c r="A34" s="18" t="s">
        <v>94</v>
      </c>
      <c r="B34" s="10">
        <v>47</v>
      </c>
      <c r="C34" s="44"/>
      <c r="D34" s="44">
        <f t="shared" si="2"/>
        <v>7</v>
      </c>
      <c r="E34" s="44">
        <v>7</v>
      </c>
      <c r="F34" s="45">
        <f t="shared" si="0"/>
        <v>14.893617021276595</v>
      </c>
      <c r="G34" s="44">
        <v>26</v>
      </c>
      <c r="H34" s="47">
        <f t="shared" si="3"/>
        <v>-19</v>
      </c>
      <c r="I34" s="52">
        <f t="shared" si="1"/>
        <v>-73.07692307692307</v>
      </c>
    </row>
    <row r="35" spans="1:9" ht="14.25">
      <c r="A35" s="18" t="s">
        <v>95</v>
      </c>
      <c r="B35" s="10">
        <f>SUM(B36:B41)</f>
        <v>7543</v>
      </c>
      <c r="C35" s="44">
        <f>SUM(C36:C41)</f>
        <v>2390</v>
      </c>
      <c r="D35" s="44">
        <f t="shared" si="2"/>
        <v>430</v>
      </c>
      <c r="E35" s="44">
        <f>SUM(E36:E41)</f>
        <v>2820</v>
      </c>
      <c r="F35" s="45">
        <f t="shared" si="0"/>
        <v>37.38565557470503</v>
      </c>
      <c r="G35" s="44">
        <f>SUM(G36:G41)</f>
        <v>3025</v>
      </c>
      <c r="H35" s="47">
        <f t="shared" si="3"/>
        <v>-205</v>
      </c>
      <c r="I35" s="52">
        <f t="shared" si="1"/>
        <v>-6.776859504132231</v>
      </c>
    </row>
    <row r="36" spans="1:9" ht="14.25">
      <c r="A36" s="26" t="s">
        <v>96</v>
      </c>
      <c r="B36" s="10">
        <v>14</v>
      </c>
      <c r="C36" s="22"/>
      <c r="D36" s="44">
        <f t="shared" si="2"/>
        <v>0</v>
      </c>
      <c r="E36" s="22"/>
      <c r="F36" s="45">
        <f t="shared" si="0"/>
        <v>0</v>
      </c>
      <c r="G36" s="22"/>
      <c r="H36" s="47">
        <f t="shared" si="3"/>
        <v>0</v>
      </c>
      <c r="I36" s="52">
        <f t="shared" si="1"/>
        <v>0</v>
      </c>
    </row>
    <row r="37" spans="1:9" ht="14.25">
      <c r="A37" s="26" t="s">
        <v>97</v>
      </c>
      <c r="B37" s="10">
        <v>6495</v>
      </c>
      <c r="C37" s="22">
        <v>1946</v>
      </c>
      <c r="D37" s="44">
        <f t="shared" si="2"/>
        <v>352</v>
      </c>
      <c r="E37" s="22">
        <v>2298</v>
      </c>
      <c r="F37" s="45">
        <f t="shared" si="0"/>
        <v>35.3810623556582</v>
      </c>
      <c r="G37" s="22">
        <v>2578</v>
      </c>
      <c r="H37" s="47">
        <f t="shared" si="3"/>
        <v>-280</v>
      </c>
      <c r="I37" s="52">
        <f t="shared" si="1"/>
        <v>-10.861132660977502</v>
      </c>
    </row>
    <row r="38" spans="1:9" ht="14.25">
      <c r="A38" s="26" t="s">
        <v>98</v>
      </c>
      <c r="B38" s="10">
        <v>26</v>
      </c>
      <c r="C38" s="22"/>
      <c r="D38" s="44">
        <f t="shared" si="2"/>
        <v>0</v>
      </c>
      <c r="E38" s="22"/>
      <c r="F38" s="45">
        <f t="shared" si="0"/>
        <v>0</v>
      </c>
      <c r="G38" s="22">
        <v>1</v>
      </c>
      <c r="H38" s="47">
        <f t="shared" si="3"/>
        <v>-1</v>
      </c>
      <c r="I38" s="52">
        <f t="shared" si="1"/>
        <v>-100</v>
      </c>
    </row>
    <row r="39" spans="1:9" ht="14.25">
      <c r="A39" s="26" t="s">
        <v>99</v>
      </c>
      <c r="B39" s="10">
        <v>52</v>
      </c>
      <c r="C39" s="22">
        <v>10</v>
      </c>
      <c r="D39" s="44">
        <f t="shared" si="2"/>
        <v>0</v>
      </c>
      <c r="E39" s="22">
        <v>10</v>
      </c>
      <c r="F39" s="45">
        <f t="shared" si="0"/>
        <v>19.230769230769234</v>
      </c>
      <c r="G39" s="22"/>
      <c r="H39" s="47">
        <f t="shared" si="3"/>
        <v>10</v>
      </c>
      <c r="I39" s="52">
        <f t="shared" si="1"/>
        <v>0</v>
      </c>
    </row>
    <row r="40" spans="1:9" ht="14.25">
      <c r="A40" s="26" t="s">
        <v>100</v>
      </c>
      <c r="B40" s="10">
        <v>946</v>
      </c>
      <c r="C40" s="22">
        <v>415</v>
      </c>
      <c r="D40" s="44">
        <f t="shared" si="2"/>
        <v>74</v>
      </c>
      <c r="E40" s="22">
        <v>489</v>
      </c>
      <c r="F40" s="45">
        <f t="shared" si="0"/>
        <v>51.69133192389006</v>
      </c>
      <c r="G40" s="22">
        <v>441</v>
      </c>
      <c r="H40" s="47">
        <f t="shared" si="3"/>
        <v>48</v>
      </c>
      <c r="I40" s="52">
        <f t="shared" si="1"/>
        <v>10.884353741496598</v>
      </c>
    </row>
    <row r="41" spans="1:9" ht="14.25">
      <c r="A41" s="26" t="s">
        <v>101</v>
      </c>
      <c r="B41" s="10">
        <v>10</v>
      </c>
      <c r="C41" s="22">
        <v>19</v>
      </c>
      <c r="D41" s="44">
        <f t="shared" si="2"/>
        <v>4</v>
      </c>
      <c r="E41" s="22">
        <v>23</v>
      </c>
      <c r="F41" s="45">
        <f t="shared" si="0"/>
        <v>229.99999999999997</v>
      </c>
      <c r="G41" s="22">
        <v>5</v>
      </c>
      <c r="H41" s="47">
        <f t="shared" si="3"/>
        <v>18</v>
      </c>
      <c r="I41" s="52">
        <f t="shared" si="1"/>
        <v>360</v>
      </c>
    </row>
    <row r="42" spans="1:9" ht="14.25">
      <c r="A42" s="18" t="s">
        <v>102</v>
      </c>
      <c r="B42" s="10">
        <f>SUM(B43:B51)</f>
        <v>31086</v>
      </c>
      <c r="C42" s="44">
        <f>SUM(C43:C51)</f>
        <v>12238</v>
      </c>
      <c r="D42" s="44">
        <f t="shared" si="2"/>
        <v>2529</v>
      </c>
      <c r="E42" s="44">
        <f>SUM(E43:E51)</f>
        <v>14767</v>
      </c>
      <c r="F42" s="45">
        <f t="shared" si="0"/>
        <v>47.50369941452744</v>
      </c>
      <c r="G42" s="44">
        <f>SUM(G43:G51)</f>
        <v>15072</v>
      </c>
      <c r="H42" s="47">
        <f t="shared" si="3"/>
        <v>-305</v>
      </c>
      <c r="I42" s="52">
        <f t="shared" si="1"/>
        <v>-2.023619957537155</v>
      </c>
    </row>
    <row r="43" spans="1:9" ht="14.25">
      <c r="A43" s="26" t="s">
        <v>103</v>
      </c>
      <c r="B43" s="10">
        <v>443</v>
      </c>
      <c r="C43" s="22">
        <v>388</v>
      </c>
      <c r="D43" s="44">
        <f t="shared" si="2"/>
        <v>31</v>
      </c>
      <c r="E43" s="22">
        <v>419</v>
      </c>
      <c r="F43" s="45">
        <f t="shared" si="0"/>
        <v>94.5823927765237</v>
      </c>
      <c r="G43" s="22">
        <v>185</v>
      </c>
      <c r="H43" s="47">
        <f t="shared" si="3"/>
        <v>234</v>
      </c>
      <c r="I43" s="52">
        <f t="shared" si="1"/>
        <v>126.48648648648648</v>
      </c>
    </row>
    <row r="44" spans="1:9" ht="14.25">
      <c r="A44" s="26" t="s">
        <v>104</v>
      </c>
      <c r="B44" s="10">
        <v>28747</v>
      </c>
      <c r="C44" s="22">
        <v>11326</v>
      </c>
      <c r="D44" s="44">
        <f t="shared" si="2"/>
        <v>2385</v>
      </c>
      <c r="E44" s="22">
        <v>13711</v>
      </c>
      <c r="F44" s="45">
        <f t="shared" si="0"/>
        <v>47.6954116951334</v>
      </c>
      <c r="G44" s="22">
        <v>14236</v>
      </c>
      <c r="H44" s="47">
        <f t="shared" si="3"/>
        <v>-525</v>
      </c>
      <c r="I44" s="52">
        <f t="shared" si="1"/>
        <v>-3.68783366114077</v>
      </c>
    </row>
    <row r="45" spans="1:9" ht="14.25">
      <c r="A45" s="26" t="s">
        <v>105</v>
      </c>
      <c r="B45" s="10">
        <v>974</v>
      </c>
      <c r="C45" s="22">
        <v>367</v>
      </c>
      <c r="D45" s="44">
        <f t="shared" si="2"/>
        <v>53</v>
      </c>
      <c r="E45" s="22">
        <v>420</v>
      </c>
      <c r="F45" s="45">
        <f t="shared" si="0"/>
        <v>43.121149897330596</v>
      </c>
      <c r="G45" s="22">
        <v>494</v>
      </c>
      <c r="H45" s="47">
        <f t="shared" si="3"/>
        <v>-74</v>
      </c>
      <c r="I45" s="52">
        <f t="shared" si="1"/>
        <v>-14.979757085020243</v>
      </c>
    </row>
    <row r="46" spans="1:9" ht="14.25">
      <c r="A46" s="26" t="s">
        <v>106</v>
      </c>
      <c r="B46" s="10"/>
      <c r="C46" s="22"/>
      <c r="D46" s="44">
        <f t="shared" si="2"/>
        <v>0</v>
      </c>
      <c r="E46" s="22"/>
      <c r="F46" s="45">
        <f t="shared" si="0"/>
        <v>0</v>
      </c>
      <c r="G46" s="22"/>
      <c r="H46" s="47">
        <f t="shared" si="3"/>
        <v>0</v>
      </c>
      <c r="I46" s="52">
        <f t="shared" si="1"/>
        <v>0</v>
      </c>
    </row>
    <row r="47" spans="1:9" ht="14.25">
      <c r="A47" s="26" t="s">
        <v>107</v>
      </c>
      <c r="B47" s="10"/>
      <c r="C47" s="22"/>
      <c r="D47" s="44">
        <f t="shared" si="2"/>
        <v>0</v>
      </c>
      <c r="E47" s="22"/>
      <c r="F47" s="45">
        <f t="shared" si="0"/>
        <v>0</v>
      </c>
      <c r="G47" s="22"/>
      <c r="H47" s="47">
        <f t="shared" si="3"/>
        <v>0</v>
      </c>
      <c r="I47" s="52">
        <f t="shared" si="1"/>
        <v>0</v>
      </c>
    </row>
    <row r="48" spans="1:9" ht="14.25">
      <c r="A48" s="26" t="s">
        <v>108</v>
      </c>
      <c r="B48" s="10">
        <v>42</v>
      </c>
      <c r="C48" s="22">
        <v>1</v>
      </c>
      <c r="D48" s="44">
        <f t="shared" si="2"/>
        <v>31</v>
      </c>
      <c r="E48" s="22">
        <v>32</v>
      </c>
      <c r="F48" s="45">
        <f t="shared" si="0"/>
        <v>76.19047619047619</v>
      </c>
      <c r="G48" s="22"/>
      <c r="H48" s="47">
        <f t="shared" si="3"/>
        <v>32</v>
      </c>
      <c r="I48" s="52">
        <f t="shared" si="1"/>
        <v>0</v>
      </c>
    </row>
    <row r="49" spans="1:9" ht="14.25">
      <c r="A49" s="26" t="s">
        <v>109</v>
      </c>
      <c r="B49" s="10">
        <v>370</v>
      </c>
      <c r="C49" s="22">
        <v>156</v>
      </c>
      <c r="D49" s="44">
        <f t="shared" si="2"/>
        <v>29</v>
      </c>
      <c r="E49" s="22">
        <v>185</v>
      </c>
      <c r="F49" s="45">
        <f t="shared" si="0"/>
        <v>50</v>
      </c>
      <c r="G49" s="22">
        <v>157</v>
      </c>
      <c r="H49" s="47">
        <f t="shared" si="3"/>
        <v>28</v>
      </c>
      <c r="I49" s="52">
        <f t="shared" si="1"/>
        <v>17.8343949044586</v>
      </c>
    </row>
    <row r="50" spans="1:9" ht="14.25">
      <c r="A50" s="26" t="s">
        <v>110</v>
      </c>
      <c r="B50" s="10">
        <v>510</v>
      </c>
      <c r="C50" s="22"/>
      <c r="D50" s="44">
        <f t="shared" si="2"/>
        <v>0</v>
      </c>
      <c r="E50" s="22"/>
      <c r="F50" s="45">
        <f t="shared" si="0"/>
        <v>0</v>
      </c>
      <c r="G50" s="22"/>
      <c r="H50" s="47">
        <f t="shared" si="3"/>
        <v>0</v>
      </c>
      <c r="I50" s="52">
        <f t="shared" si="1"/>
        <v>0</v>
      </c>
    </row>
    <row r="51" spans="1:9" ht="14.25">
      <c r="A51" s="26" t="s">
        <v>111</v>
      </c>
      <c r="B51" s="10"/>
      <c r="C51" s="22"/>
      <c r="D51" s="44">
        <f t="shared" si="2"/>
        <v>0</v>
      </c>
      <c r="E51" s="22"/>
      <c r="F51" s="45">
        <f t="shared" si="0"/>
        <v>0</v>
      </c>
      <c r="G51" s="22"/>
      <c r="H51" s="47">
        <f t="shared" si="3"/>
        <v>0</v>
      </c>
      <c r="I51" s="52">
        <f t="shared" si="1"/>
        <v>0</v>
      </c>
    </row>
    <row r="52" spans="1:9" ht="14.25">
      <c r="A52" s="18" t="s">
        <v>112</v>
      </c>
      <c r="B52" s="10">
        <f>SUM(B53:B58)</f>
        <v>426</v>
      </c>
      <c r="C52" s="44">
        <f>SUM(C53:C58)</f>
        <v>301</v>
      </c>
      <c r="D52" s="44">
        <f t="shared" si="2"/>
        <v>58</v>
      </c>
      <c r="E52" s="44">
        <f aca="true" t="shared" si="7" ref="C52:G52">SUM(E53:E58)</f>
        <v>359</v>
      </c>
      <c r="F52" s="45">
        <f t="shared" si="0"/>
        <v>84.27230046948357</v>
      </c>
      <c r="G52" s="44">
        <f t="shared" si="7"/>
        <v>324</v>
      </c>
      <c r="H52" s="47">
        <f t="shared" si="3"/>
        <v>35</v>
      </c>
      <c r="I52" s="52">
        <f t="shared" si="1"/>
        <v>10.802469135802468</v>
      </c>
    </row>
    <row r="53" spans="1:9" ht="14.25">
      <c r="A53" s="26" t="s">
        <v>113</v>
      </c>
      <c r="B53" s="10">
        <v>175</v>
      </c>
      <c r="C53" s="22">
        <v>75</v>
      </c>
      <c r="D53" s="44">
        <f t="shared" si="2"/>
        <v>16</v>
      </c>
      <c r="E53" s="22">
        <v>91</v>
      </c>
      <c r="F53" s="45">
        <f t="shared" si="0"/>
        <v>52</v>
      </c>
      <c r="G53" s="22">
        <v>88</v>
      </c>
      <c r="H53" s="47">
        <f t="shared" si="3"/>
        <v>3</v>
      </c>
      <c r="I53" s="52">
        <f t="shared" si="1"/>
        <v>3.4090909090909087</v>
      </c>
    </row>
    <row r="54" spans="1:9" ht="14.25">
      <c r="A54" s="26" t="s">
        <v>114</v>
      </c>
      <c r="B54" s="10"/>
      <c r="C54" s="22"/>
      <c r="D54" s="44">
        <f t="shared" si="2"/>
        <v>0</v>
      </c>
      <c r="E54" s="22"/>
      <c r="F54" s="45">
        <f t="shared" si="0"/>
        <v>0</v>
      </c>
      <c r="G54" s="22">
        <v>79</v>
      </c>
      <c r="H54" s="47">
        <f t="shared" si="3"/>
        <v>-79</v>
      </c>
      <c r="I54" s="52">
        <f t="shared" si="1"/>
        <v>-100</v>
      </c>
    </row>
    <row r="55" spans="1:9" ht="14.25">
      <c r="A55" s="26" t="s">
        <v>115</v>
      </c>
      <c r="B55" s="10"/>
      <c r="C55" s="22"/>
      <c r="D55" s="44">
        <f t="shared" si="2"/>
        <v>0</v>
      </c>
      <c r="E55" s="22"/>
      <c r="F55" s="45">
        <f t="shared" si="0"/>
        <v>0</v>
      </c>
      <c r="G55" s="22"/>
      <c r="H55" s="47"/>
      <c r="I55" s="52"/>
    </row>
    <row r="56" spans="1:9" ht="14.25">
      <c r="A56" s="26" t="s">
        <v>116</v>
      </c>
      <c r="B56" s="10">
        <v>166</v>
      </c>
      <c r="C56" s="22"/>
      <c r="D56" s="44">
        <f t="shared" si="2"/>
        <v>0</v>
      </c>
      <c r="E56" s="22"/>
      <c r="F56" s="45">
        <f t="shared" si="0"/>
        <v>0</v>
      </c>
      <c r="G56" s="22">
        <v>152</v>
      </c>
      <c r="H56" s="47">
        <f t="shared" si="3"/>
        <v>-152</v>
      </c>
      <c r="I56" s="52">
        <f>IF(G56=0,0,H56/G56*100)</f>
        <v>-100</v>
      </c>
    </row>
    <row r="57" spans="1:9" ht="14.25">
      <c r="A57" s="26" t="s">
        <v>117</v>
      </c>
      <c r="B57" s="10">
        <v>80</v>
      </c>
      <c r="C57" s="22"/>
      <c r="D57" s="44">
        <f t="shared" si="2"/>
        <v>0</v>
      </c>
      <c r="E57" s="22"/>
      <c r="F57" s="45"/>
      <c r="G57" s="22"/>
      <c r="H57" s="47"/>
      <c r="I57" s="52"/>
    </row>
    <row r="58" spans="1:9" ht="14.25">
      <c r="A58" s="26" t="s">
        <v>118</v>
      </c>
      <c r="B58" s="10">
        <v>5</v>
      </c>
      <c r="C58" s="22">
        <v>226</v>
      </c>
      <c r="D58" s="44">
        <f t="shared" si="2"/>
        <v>42</v>
      </c>
      <c r="E58" s="22">
        <v>268</v>
      </c>
      <c r="F58" s="45">
        <f t="shared" si="0"/>
        <v>5360</v>
      </c>
      <c r="G58" s="22">
        <v>5</v>
      </c>
      <c r="H58" s="47">
        <f t="shared" si="3"/>
        <v>263</v>
      </c>
      <c r="I58" s="52">
        <f aca="true" t="shared" si="8" ref="I58:I63">IF(G58=0,0,H58/G58*100)</f>
        <v>5260</v>
      </c>
    </row>
    <row r="59" spans="1:9" ht="14.25">
      <c r="A59" s="18" t="s">
        <v>119</v>
      </c>
      <c r="B59" s="10">
        <f>SUM(B60:B65)</f>
        <v>2137</v>
      </c>
      <c r="C59" s="44">
        <f>SUM(C60:C65)</f>
        <v>704</v>
      </c>
      <c r="D59" s="44">
        <f t="shared" si="2"/>
        <v>130</v>
      </c>
      <c r="E59" s="44">
        <f>SUM(E60:E65)</f>
        <v>834</v>
      </c>
      <c r="F59" s="45">
        <f t="shared" si="0"/>
        <v>39.02667290594291</v>
      </c>
      <c r="G59" s="44">
        <f>SUM(G60:G65)</f>
        <v>1064</v>
      </c>
      <c r="H59" s="47">
        <f t="shared" si="3"/>
        <v>-230</v>
      </c>
      <c r="I59" s="52">
        <f t="shared" si="8"/>
        <v>-21.616541353383457</v>
      </c>
    </row>
    <row r="60" spans="1:9" ht="14.25">
      <c r="A60" s="26" t="s">
        <v>120</v>
      </c>
      <c r="B60" s="10">
        <v>1170</v>
      </c>
      <c r="C60" s="22">
        <v>504</v>
      </c>
      <c r="D60" s="44">
        <f t="shared" si="2"/>
        <v>70</v>
      </c>
      <c r="E60" s="22">
        <v>574</v>
      </c>
      <c r="F60" s="45">
        <f t="shared" si="0"/>
        <v>49.059829059829056</v>
      </c>
      <c r="G60" s="22">
        <v>672</v>
      </c>
      <c r="H60" s="47">
        <f t="shared" si="3"/>
        <v>-98</v>
      </c>
      <c r="I60" s="52">
        <f t="shared" si="8"/>
        <v>-14.583333333333334</v>
      </c>
    </row>
    <row r="61" spans="1:9" ht="14.25">
      <c r="A61" s="26" t="s">
        <v>121</v>
      </c>
      <c r="B61" s="10">
        <v>512</v>
      </c>
      <c r="C61" s="22"/>
      <c r="D61" s="44">
        <f t="shared" si="2"/>
        <v>0</v>
      </c>
      <c r="E61" s="22"/>
      <c r="F61" s="45">
        <f t="shared" si="0"/>
        <v>0</v>
      </c>
      <c r="G61" s="22">
        <v>165</v>
      </c>
      <c r="H61" s="47">
        <f t="shared" si="3"/>
        <v>-165</v>
      </c>
      <c r="I61" s="52">
        <f t="shared" si="8"/>
        <v>-100</v>
      </c>
    </row>
    <row r="62" spans="1:9" ht="14.25">
      <c r="A62" s="26" t="s">
        <v>122</v>
      </c>
      <c r="B62" s="10">
        <v>115</v>
      </c>
      <c r="C62" s="22"/>
      <c r="D62" s="44">
        <f t="shared" si="2"/>
        <v>40</v>
      </c>
      <c r="E62" s="22">
        <v>40</v>
      </c>
      <c r="F62" s="45">
        <f t="shared" si="0"/>
        <v>34.78260869565217</v>
      </c>
      <c r="G62" s="22">
        <v>78</v>
      </c>
      <c r="H62" s="47">
        <f t="shared" si="3"/>
        <v>-38</v>
      </c>
      <c r="I62" s="52">
        <f t="shared" si="8"/>
        <v>-48.717948717948715</v>
      </c>
    </row>
    <row r="63" spans="1:9" ht="14.25">
      <c r="A63" s="26" t="s">
        <v>123</v>
      </c>
      <c r="B63" s="10">
        <v>252</v>
      </c>
      <c r="C63" s="22">
        <v>132</v>
      </c>
      <c r="D63" s="44">
        <f t="shared" si="2"/>
        <v>20</v>
      </c>
      <c r="E63" s="22">
        <v>152</v>
      </c>
      <c r="F63" s="45">
        <f t="shared" si="0"/>
        <v>60.317460317460316</v>
      </c>
      <c r="G63" s="22">
        <v>94</v>
      </c>
      <c r="H63" s="47">
        <f t="shared" si="3"/>
        <v>58</v>
      </c>
      <c r="I63" s="52">
        <f t="shared" si="8"/>
        <v>61.702127659574465</v>
      </c>
    </row>
    <row r="64" spans="1:9" ht="14.25">
      <c r="A64" s="26" t="s">
        <v>124</v>
      </c>
      <c r="B64" s="10"/>
      <c r="C64" s="22"/>
      <c r="D64" s="44">
        <f t="shared" si="2"/>
        <v>0</v>
      </c>
      <c r="E64" s="22"/>
      <c r="F64" s="45">
        <f t="shared" si="0"/>
        <v>0</v>
      </c>
      <c r="G64" s="22"/>
      <c r="H64" s="47"/>
      <c r="I64" s="52"/>
    </row>
    <row r="65" spans="1:9" ht="14.25">
      <c r="A65" s="26" t="s">
        <v>125</v>
      </c>
      <c r="B65" s="10">
        <v>88</v>
      </c>
      <c r="C65" s="49">
        <v>68</v>
      </c>
      <c r="D65" s="44">
        <f t="shared" si="2"/>
        <v>0</v>
      </c>
      <c r="E65" s="49">
        <v>68</v>
      </c>
      <c r="F65" s="45">
        <f t="shared" si="0"/>
        <v>77.27272727272727</v>
      </c>
      <c r="G65" s="49">
        <v>55</v>
      </c>
      <c r="H65" s="47">
        <f t="shared" si="3"/>
        <v>13</v>
      </c>
      <c r="I65" s="52">
        <f aca="true" t="shared" si="9" ref="I65:I76">IF(G65=0,0,H65/G65*100)</f>
        <v>23.636363636363637</v>
      </c>
    </row>
    <row r="66" spans="1:9" ht="14.25">
      <c r="A66" s="18" t="s">
        <v>126</v>
      </c>
      <c r="B66" s="10">
        <f>SUM(B67:B86)</f>
        <v>31871</v>
      </c>
      <c r="C66" s="44">
        <f>SUM(C67:C86)</f>
        <v>16628</v>
      </c>
      <c r="D66" s="44">
        <f t="shared" si="2"/>
        <v>4067</v>
      </c>
      <c r="E66" s="44">
        <f>SUM(E67:E86)</f>
        <v>20695</v>
      </c>
      <c r="F66" s="45">
        <f t="shared" si="0"/>
        <v>64.93363873113489</v>
      </c>
      <c r="G66" s="44">
        <f>SUM(G67:G86)</f>
        <v>21076</v>
      </c>
      <c r="H66" s="47">
        <f t="shared" si="3"/>
        <v>-381</v>
      </c>
      <c r="I66" s="52">
        <f t="shared" si="9"/>
        <v>-1.807743404820649</v>
      </c>
    </row>
    <row r="67" spans="1:9" ht="14.25">
      <c r="A67" s="48" t="s">
        <v>127</v>
      </c>
      <c r="B67" s="10">
        <v>546</v>
      </c>
      <c r="C67" s="22">
        <v>143</v>
      </c>
      <c r="D67" s="44">
        <f t="shared" si="2"/>
        <v>34</v>
      </c>
      <c r="E67" s="22">
        <v>177</v>
      </c>
      <c r="F67" s="45">
        <f t="shared" si="0"/>
        <v>32.417582417582416</v>
      </c>
      <c r="G67" s="22">
        <v>224</v>
      </c>
      <c r="H67" s="47">
        <f t="shared" si="3"/>
        <v>-47</v>
      </c>
      <c r="I67" s="52">
        <f t="shared" si="9"/>
        <v>-20.982142857142858</v>
      </c>
    </row>
    <row r="68" spans="1:9" ht="14.25">
      <c r="A68" s="26" t="s">
        <v>128</v>
      </c>
      <c r="B68" s="10">
        <v>1007</v>
      </c>
      <c r="C68" s="22">
        <v>651</v>
      </c>
      <c r="D68" s="44">
        <f t="shared" si="2"/>
        <v>51</v>
      </c>
      <c r="E68" s="22">
        <v>702</v>
      </c>
      <c r="F68" s="45">
        <f t="shared" si="0"/>
        <v>69.71201588877854</v>
      </c>
      <c r="G68" s="22">
        <v>604</v>
      </c>
      <c r="H68" s="47">
        <f t="shared" si="3"/>
        <v>98</v>
      </c>
      <c r="I68" s="52">
        <f t="shared" si="9"/>
        <v>16.225165562913908</v>
      </c>
    </row>
    <row r="69" spans="1:9" ht="14.25">
      <c r="A69" s="26" t="s">
        <v>129</v>
      </c>
      <c r="B69" s="10"/>
      <c r="C69" s="22"/>
      <c r="D69" s="44">
        <f t="shared" si="2"/>
        <v>0</v>
      </c>
      <c r="E69" s="22"/>
      <c r="F69" s="45">
        <f t="shared" si="0"/>
        <v>0</v>
      </c>
      <c r="G69" s="22"/>
      <c r="H69" s="47">
        <f t="shared" si="3"/>
        <v>0</v>
      </c>
      <c r="I69" s="52">
        <f t="shared" si="9"/>
        <v>0</v>
      </c>
    </row>
    <row r="70" spans="1:9" ht="14.25">
      <c r="A70" s="26" t="s">
        <v>130</v>
      </c>
      <c r="B70" s="10">
        <v>12767</v>
      </c>
      <c r="C70" s="22">
        <v>4986</v>
      </c>
      <c r="D70" s="44">
        <f aca="true" t="shared" si="10" ref="D70:D83">E70-C70</f>
        <v>1451</v>
      </c>
      <c r="E70" s="22">
        <v>6437</v>
      </c>
      <c r="F70" s="45">
        <f t="shared" si="0"/>
        <v>50.41904911098926</v>
      </c>
      <c r="G70" s="22">
        <v>7222</v>
      </c>
      <c r="H70" s="47">
        <f t="shared" si="3"/>
        <v>-785</v>
      </c>
      <c r="I70" s="52">
        <f t="shared" si="9"/>
        <v>-10.869565217391305</v>
      </c>
    </row>
    <row r="71" spans="1:9" ht="14.25">
      <c r="A71" s="26" t="s">
        <v>131</v>
      </c>
      <c r="B71" s="10">
        <v>133</v>
      </c>
      <c r="C71" s="22"/>
      <c r="D71" s="44">
        <f t="shared" si="10"/>
        <v>26</v>
      </c>
      <c r="E71" s="22">
        <v>26</v>
      </c>
      <c r="F71" s="45">
        <f t="shared" si="0"/>
        <v>19.548872180451127</v>
      </c>
      <c r="G71" s="22">
        <v>121</v>
      </c>
      <c r="H71" s="47">
        <f t="shared" si="3"/>
        <v>-95</v>
      </c>
      <c r="I71" s="52">
        <f t="shared" si="9"/>
        <v>-78.51239669421489</v>
      </c>
    </row>
    <row r="72" spans="1:9" ht="14.25">
      <c r="A72" s="26" t="s">
        <v>132</v>
      </c>
      <c r="B72" s="10">
        <v>940</v>
      </c>
      <c r="C72" s="22">
        <v>499</v>
      </c>
      <c r="D72" s="44">
        <f t="shared" si="10"/>
        <v>0</v>
      </c>
      <c r="E72" s="22">
        <v>499</v>
      </c>
      <c r="F72" s="45">
        <f t="shared" si="0"/>
        <v>53.08510638297872</v>
      </c>
      <c r="G72" s="22">
        <v>920</v>
      </c>
      <c r="H72" s="47">
        <f t="shared" si="3"/>
        <v>-421</v>
      </c>
      <c r="I72" s="52">
        <f t="shared" si="9"/>
        <v>-45.76086956521739</v>
      </c>
    </row>
    <row r="73" spans="1:9" ht="14.25">
      <c r="A73" s="26" t="s">
        <v>133</v>
      </c>
      <c r="B73" s="10">
        <v>1320</v>
      </c>
      <c r="C73" s="22">
        <v>1461</v>
      </c>
      <c r="D73" s="44">
        <f t="shared" si="10"/>
        <v>0</v>
      </c>
      <c r="E73" s="22">
        <v>1461</v>
      </c>
      <c r="F73" s="45">
        <f t="shared" si="0"/>
        <v>110.68181818181819</v>
      </c>
      <c r="G73" s="22">
        <v>1064</v>
      </c>
      <c r="H73" s="47">
        <f t="shared" si="3"/>
        <v>397</v>
      </c>
      <c r="I73" s="52">
        <f t="shared" si="9"/>
        <v>37.31203007518797</v>
      </c>
    </row>
    <row r="74" spans="1:9" ht="14.25">
      <c r="A74" s="26" t="s">
        <v>134</v>
      </c>
      <c r="B74" s="10">
        <v>216</v>
      </c>
      <c r="C74" s="22">
        <v>135</v>
      </c>
      <c r="D74" s="44">
        <f t="shared" si="10"/>
        <v>27</v>
      </c>
      <c r="E74" s="22">
        <v>162</v>
      </c>
      <c r="F74" s="45">
        <f t="shared" si="0"/>
        <v>75</v>
      </c>
      <c r="G74" s="22">
        <v>117</v>
      </c>
      <c r="H74" s="47">
        <f t="shared" si="3"/>
        <v>45</v>
      </c>
      <c r="I74" s="52">
        <f t="shared" si="9"/>
        <v>38.46153846153847</v>
      </c>
    </row>
    <row r="75" spans="1:9" ht="14.25">
      <c r="A75" s="26" t="s">
        <v>135</v>
      </c>
      <c r="B75" s="10">
        <v>2992</v>
      </c>
      <c r="C75" s="22">
        <v>311</v>
      </c>
      <c r="D75" s="44">
        <f t="shared" si="10"/>
        <v>1238</v>
      </c>
      <c r="E75" s="22">
        <v>1549</v>
      </c>
      <c r="F75" s="45">
        <f t="shared" si="0"/>
        <v>51.77139037433155</v>
      </c>
      <c r="G75" s="22">
        <v>1148</v>
      </c>
      <c r="H75" s="47">
        <f t="shared" si="3"/>
        <v>401</v>
      </c>
      <c r="I75" s="52">
        <f t="shared" si="9"/>
        <v>34.930313588850176</v>
      </c>
    </row>
    <row r="76" spans="1:9" ht="14.25">
      <c r="A76" s="26" t="s">
        <v>136</v>
      </c>
      <c r="B76" s="10">
        <v>299</v>
      </c>
      <c r="C76" s="22">
        <v>218</v>
      </c>
      <c r="D76" s="44">
        <f t="shared" si="10"/>
        <v>149</v>
      </c>
      <c r="E76" s="22">
        <v>367</v>
      </c>
      <c r="F76" s="45">
        <f aca="true" t="shared" si="11" ref="F76:F83">IF(B76=0,0,E76/B76*100)</f>
        <v>122.74247491638796</v>
      </c>
      <c r="G76" s="22">
        <v>184</v>
      </c>
      <c r="H76" s="47">
        <f t="shared" si="3"/>
        <v>183</v>
      </c>
      <c r="I76" s="52">
        <f t="shared" si="9"/>
        <v>99.45652173913044</v>
      </c>
    </row>
    <row r="77" spans="1:9" ht="14.25">
      <c r="A77" s="26" t="s">
        <v>137</v>
      </c>
      <c r="B77" s="10">
        <v>75</v>
      </c>
      <c r="C77" s="22">
        <v>29</v>
      </c>
      <c r="D77" s="44">
        <f t="shared" si="10"/>
        <v>5</v>
      </c>
      <c r="E77" s="22">
        <v>34</v>
      </c>
      <c r="F77" s="45">
        <f t="shared" si="11"/>
        <v>45.33333333333333</v>
      </c>
      <c r="G77" s="22">
        <v>24</v>
      </c>
      <c r="H77" s="47">
        <f t="shared" si="3"/>
        <v>10</v>
      </c>
      <c r="I77" s="52">
        <f aca="true" t="shared" si="12" ref="I77:I116">IF(G77=0,0,H77/G77*100)</f>
        <v>41.66666666666667</v>
      </c>
    </row>
    <row r="78" spans="1:9" ht="14.25">
      <c r="A78" s="26" t="s">
        <v>138</v>
      </c>
      <c r="B78" s="10">
        <v>5459</v>
      </c>
      <c r="C78" s="22">
        <v>493</v>
      </c>
      <c r="D78" s="44">
        <f t="shared" si="10"/>
        <v>770</v>
      </c>
      <c r="E78" s="22">
        <v>1263</v>
      </c>
      <c r="F78" s="45">
        <f t="shared" si="11"/>
        <v>23.136105513830373</v>
      </c>
      <c r="G78" s="22">
        <v>4286</v>
      </c>
      <c r="H78" s="47">
        <f t="shared" si="3"/>
        <v>-3023</v>
      </c>
      <c r="I78" s="52">
        <f t="shared" si="12"/>
        <v>-70.53196453569763</v>
      </c>
    </row>
    <row r="79" spans="1:9" ht="14.25">
      <c r="A79" s="26" t="s">
        <v>139</v>
      </c>
      <c r="B79" s="10">
        <v>4410</v>
      </c>
      <c r="C79" s="22">
        <v>3068</v>
      </c>
      <c r="D79" s="44">
        <f t="shared" si="10"/>
        <v>0</v>
      </c>
      <c r="E79" s="22">
        <v>3068</v>
      </c>
      <c r="F79" s="45">
        <f t="shared" si="11"/>
        <v>69.56916099773242</v>
      </c>
      <c r="G79" s="22">
        <v>3731</v>
      </c>
      <c r="H79" s="47">
        <f t="shared" si="3"/>
        <v>-663</v>
      </c>
      <c r="I79" s="52">
        <f t="shared" si="12"/>
        <v>-17.770034843205575</v>
      </c>
    </row>
    <row r="80" spans="1:9" ht="14.25">
      <c r="A80" s="26" t="s">
        <v>140</v>
      </c>
      <c r="B80" s="10">
        <v>0</v>
      </c>
      <c r="C80" s="22"/>
      <c r="D80" s="44">
        <f t="shared" si="10"/>
        <v>0</v>
      </c>
      <c r="E80" s="22"/>
      <c r="F80" s="45">
        <f t="shared" si="11"/>
        <v>0</v>
      </c>
      <c r="G80" s="22">
        <v>94</v>
      </c>
      <c r="H80" s="47"/>
      <c r="I80" s="52"/>
    </row>
    <row r="81" spans="1:9" ht="14.25">
      <c r="A81" s="26" t="s">
        <v>141</v>
      </c>
      <c r="B81" s="10">
        <v>454</v>
      </c>
      <c r="C81" s="22">
        <v>200</v>
      </c>
      <c r="D81" s="44">
        <f t="shared" si="10"/>
        <v>54</v>
      </c>
      <c r="E81" s="22">
        <v>254</v>
      </c>
      <c r="F81" s="45">
        <f t="shared" si="11"/>
        <v>55.947136563876654</v>
      </c>
      <c r="G81" s="22">
        <v>433</v>
      </c>
      <c r="H81" s="47">
        <f aca="true" t="shared" si="13" ref="H81:H93">E81-G81</f>
        <v>-179</v>
      </c>
      <c r="I81" s="52">
        <f t="shared" si="12"/>
        <v>-41.339491916859124</v>
      </c>
    </row>
    <row r="82" spans="1:9" ht="14.25">
      <c r="A82" s="26" t="s">
        <v>142</v>
      </c>
      <c r="B82" s="10">
        <v>801</v>
      </c>
      <c r="C82" s="22">
        <v>400</v>
      </c>
      <c r="D82" s="44">
        <f t="shared" si="10"/>
        <v>250</v>
      </c>
      <c r="E82" s="22">
        <v>650</v>
      </c>
      <c r="F82" s="45">
        <f t="shared" si="11"/>
        <v>81.14856429463171</v>
      </c>
      <c r="G82" s="22">
        <v>745</v>
      </c>
      <c r="H82" s="47">
        <f t="shared" si="13"/>
        <v>-95</v>
      </c>
      <c r="I82" s="52">
        <f t="shared" si="12"/>
        <v>-12.751677852348994</v>
      </c>
    </row>
    <row r="83" spans="1:9" ht="14.25">
      <c r="A83" s="26" t="s">
        <v>143</v>
      </c>
      <c r="B83" s="10">
        <v>132</v>
      </c>
      <c r="C83" s="22">
        <v>78</v>
      </c>
      <c r="D83" s="44">
        <f t="shared" si="10"/>
        <v>0</v>
      </c>
      <c r="E83" s="22">
        <v>78</v>
      </c>
      <c r="F83" s="45">
        <f t="shared" si="11"/>
        <v>59.09090909090909</v>
      </c>
      <c r="G83" s="22">
        <v>112</v>
      </c>
      <c r="H83" s="47">
        <f t="shared" si="13"/>
        <v>-34</v>
      </c>
      <c r="I83" s="52">
        <f t="shared" si="12"/>
        <v>-30.357142857142854</v>
      </c>
    </row>
    <row r="84" spans="1:9" ht="14.25">
      <c r="A84" s="26" t="s">
        <v>144</v>
      </c>
      <c r="B84" s="10"/>
      <c r="C84" s="22"/>
      <c r="D84" s="44"/>
      <c r="E84" s="22"/>
      <c r="F84" s="45"/>
      <c r="G84" s="22"/>
      <c r="H84" s="47">
        <f t="shared" si="13"/>
        <v>0</v>
      </c>
      <c r="I84" s="52">
        <f t="shared" si="12"/>
        <v>0</v>
      </c>
    </row>
    <row r="85" spans="1:9" ht="14.25">
      <c r="A85" s="26" t="s">
        <v>145</v>
      </c>
      <c r="B85" s="10">
        <v>320</v>
      </c>
      <c r="C85" s="22">
        <v>56</v>
      </c>
      <c r="D85" s="44">
        <f aca="true" t="shared" si="14" ref="D85:D100">E85-C85</f>
        <v>12</v>
      </c>
      <c r="E85" s="22">
        <v>68</v>
      </c>
      <c r="F85" s="45"/>
      <c r="G85" s="22">
        <v>47</v>
      </c>
      <c r="H85" s="47">
        <f t="shared" si="13"/>
        <v>21</v>
      </c>
      <c r="I85" s="52">
        <f t="shared" si="12"/>
        <v>44.680851063829785</v>
      </c>
    </row>
    <row r="86" spans="1:9" ht="14.25">
      <c r="A86" s="26" t="s">
        <v>146</v>
      </c>
      <c r="B86" s="10"/>
      <c r="C86" s="22">
        <v>3900</v>
      </c>
      <c r="D86" s="44">
        <f t="shared" si="14"/>
        <v>0</v>
      </c>
      <c r="E86" s="22">
        <v>3900</v>
      </c>
      <c r="F86" s="45">
        <f aca="true" t="shared" si="15" ref="F86:F98">IF(B86=0,0,E86/B86*100)</f>
        <v>0</v>
      </c>
      <c r="G86" s="22"/>
      <c r="H86" s="47">
        <f t="shared" si="13"/>
        <v>3900</v>
      </c>
      <c r="I86" s="52">
        <f t="shared" si="12"/>
        <v>0</v>
      </c>
    </row>
    <row r="87" spans="1:9" ht="14.25">
      <c r="A87" s="18" t="s">
        <v>147</v>
      </c>
      <c r="B87" s="10">
        <f>SUM(B88:B101)</f>
        <v>29466</v>
      </c>
      <c r="C87" s="44">
        <f>SUM(C88:C101)</f>
        <v>16961</v>
      </c>
      <c r="D87" s="44">
        <f t="shared" si="14"/>
        <v>2038</v>
      </c>
      <c r="E87" s="44">
        <f>SUM(E88:E101)</f>
        <v>18999</v>
      </c>
      <c r="F87" s="45">
        <f t="shared" si="15"/>
        <v>64.4777031154551</v>
      </c>
      <c r="G87" s="44">
        <f>SUM(G88:G101)</f>
        <v>19537</v>
      </c>
      <c r="H87" s="47">
        <f t="shared" si="13"/>
        <v>-538</v>
      </c>
      <c r="I87" s="52">
        <f t="shared" si="12"/>
        <v>-2.7537492962071966</v>
      </c>
    </row>
    <row r="88" spans="1:9" ht="14.25">
      <c r="A88" s="26" t="s">
        <v>148</v>
      </c>
      <c r="B88" s="10">
        <v>1031</v>
      </c>
      <c r="C88" s="22">
        <v>194</v>
      </c>
      <c r="D88" s="44">
        <f t="shared" si="14"/>
        <v>48</v>
      </c>
      <c r="E88" s="22">
        <v>242</v>
      </c>
      <c r="F88" s="45">
        <f t="shared" si="15"/>
        <v>23.47235693501455</v>
      </c>
      <c r="G88" s="22">
        <v>739</v>
      </c>
      <c r="H88" s="47">
        <f t="shared" si="13"/>
        <v>-497</v>
      </c>
      <c r="I88" s="52">
        <f t="shared" si="12"/>
        <v>-67.2530446549391</v>
      </c>
    </row>
    <row r="89" spans="1:9" ht="14.25">
      <c r="A89" s="26" t="s">
        <v>149</v>
      </c>
      <c r="B89" s="10">
        <v>2713</v>
      </c>
      <c r="C89" s="22">
        <v>984</v>
      </c>
      <c r="D89" s="44">
        <f t="shared" si="14"/>
        <v>755</v>
      </c>
      <c r="E89" s="22">
        <v>1739</v>
      </c>
      <c r="F89" s="45">
        <f t="shared" si="15"/>
        <v>64.09878363435311</v>
      </c>
      <c r="G89" s="22">
        <v>2235</v>
      </c>
      <c r="H89" s="47">
        <f t="shared" si="13"/>
        <v>-496</v>
      </c>
      <c r="I89" s="52">
        <f t="shared" si="12"/>
        <v>-22.192393736017895</v>
      </c>
    </row>
    <row r="90" spans="1:9" ht="14.25">
      <c r="A90" s="26" t="s">
        <v>150</v>
      </c>
      <c r="B90" s="10">
        <v>3156</v>
      </c>
      <c r="C90" s="22">
        <v>1177</v>
      </c>
      <c r="D90" s="44">
        <f t="shared" si="14"/>
        <v>227</v>
      </c>
      <c r="E90" s="22">
        <v>1404</v>
      </c>
      <c r="F90" s="45">
        <f t="shared" si="15"/>
        <v>44.48669201520912</v>
      </c>
      <c r="G90" s="22">
        <v>1612</v>
      </c>
      <c r="H90" s="47">
        <f t="shared" si="13"/>
        <v>-208</v>
      </c>
      <c r="I90" s="52">
        <f t="shared" si="12"/>
        <v>-12.903225806451612</v>
      </c>
    </row>
    <row r="91" spans="1:9" ht="14.25">
      <c r="A91" s="26" t="s">
        <v>151</v>
      </c>
      <c r="B91" s="10">
        <v>2982</v>
      </c>
      <c r="C91" s="22">
        <v>2234</v>
      </c>
      <c r="D91" s="44">
        <f t="shared" si="14"/>
        <v>79</v>
      </c>
      <c r="E91" s="22">
        <v>2313</v>
      </c>
      <c r="F91" s="45">
        <f t="shared" si="15"/>
        <v>77.56539235412475</v>
      </c>
      <c r="G91" s="22">
        <v>1870</v>
      </c>
      <c r="H91" s="47">
        <f t="shared" si="13"/>
        <v>443</v>
      </c>
      <c r="I91" s="52">
        <f t="shared" si="12"/>
        <v>23.689839572192515</v>
      </c>
    </row>
    <row r="92" spans="1:9" ht="14.25">
      <c r="A92" s="26" t="s">
        <v>152</v>
      </c>
      <c r="B92" s="10"/>
      <c r="C92" s="22"/>
      <c r="D92" s="44">
        <f t="shared" si="14"/>
        <v>0</v>
      </c>
      <c r="E92" s="22"/>
      <c r="F92" s="45">
        <f t="shared" si="15"/>
        <v>0</v>
      </c>
      <c r="G92" s="22"/>
      <c r="H92" s="47">
        <f t="shared" si="13"/>
        <v>0</v>
      </c>
      <c r="I92" s="52">
        <f t="shared" si="12"/>
        <v>0</v>
      </c>
    </row>
    <row r="93" spans="1:9" ht="14.25">
      <c r="A93" s="26" t="s">
        <v>153</v>
      </c>
      <c r="B93" s="10">
        <v>110</v>
      </c>
      <c r="C93" s="22">
        <v>200</v>
      </c>
      <c r="D93" s="44">
        <f t="shared" si="14"/>
        <v>0</v>
      </c>
      <c r="E93" s="22">
        <v>200</v>
      </c>
      <c r="F93" s="45">
        <f t="shared" si="15"/>
        <v>181.8181818181818</v>
      </c>
      <c r="G93" s="22">
        <v>9</v>
      </c>
      <c r="H93" s="47">
        <f t="shared" si="13"/>
        <v>191</v>
      </c>
      <c r="I93" s="52">
        <f t="shared" si="12"/>
        <v>2122.222222222222</v>
      </c>
    </row>
    <row r="94" spans="1:9" ht="14.25">
      <c r="A94" s="26" t="s">
        <v>154</v>
      </c>
      <c r="B94" s="10">
        <v>524</v>
      </c>
      <c r="C94" s="22">
        <v>192</v>
      </c>
      <c r="D94" s="44">
        <f t="shared" si="14"/>
        <v>0</v>
      </c>
      <c r="E94" s="22">
        <v>192</v>
      </c>
      <c r="F94" s="45">
        <f t="shared" si="15"/>
        <v>36.6412213740458</v>
      </c>
      <c r="G94" s="22">
        <v>483</v>
      </c>
      <c r="H94" s="47"/>
      <c r="I94" s="52"/>
    </row>
    <row r="95" spans="1:9" ht="14.25">
      <c r="A95" s="26" t="s">
        <v>155</v>
      </c>
      <c r="B95" s="10">
        <v>5862</v>
      </c>
      <c r="C95" s="22">
        <v>1901</v>
      </c>
      <c r="D95" s="44">
        <f t="shared" si="14"/>
        <v>906</v>
      </c>
      <c r="E95" s="22">
        <v>2807</v>
      </c>
      <c r="F95" s="45">
        <f t="shared" si="15"/>
        <v>47.88468099624701</v>
      </c>
      <c r="G95" s="22">
        <v>2735</v>
      </c>
      <c r="H95" s="47"/>
      <c r="I95" s="52"/>
    </row>
    <row r="96" spans="1:9" ht="14.25">
      <c r="A96" s="26" t="s">
        <v>156</v>
      </c>
      <c r="B96" s="10">
        <v>12009</v>
      </c>
      <c r="C96" s="22">
        <v>7829</v>
      </c>
      <c r="D96" s="44">
        <f t="shared" si="14"/>
        <v>0</v>
      </c>
      <c r="E96" s="22">
        <v>7829</v>
      </c>
      <c r="F96" s="45">
        <f t="shared" si="15"/>
        <v>65.19277208760097</v>
      </c>
      <c r="G96" s="22">
        <v>9263</v>
      </c>
      <c r="H96" s="47"/>
      <c r="I96" s="52"/>
    </row>
    <row r="97" spans="1:9" ht="14.25">
      <c r="A97" s="26" t="s">
        <v>157</v>
      </c>
      <c r="B97" s="10">
        <v>715</v>
      </c>
      <c r="C97" s="22">
        <v>456</v>
      </c>
      <c r="D97" s="44">
        <f t="shared" si="14"/>
        <v>0</v>
      </c>
      <c r="E97" s="22">
        <v>456</v>
      </c>
      <c r="F97" s="45">
        <f t="shared" si="15"/>
        <v>63.77622377622377</v>
      </c>
      <c r="G97" s="22">
        <v>424</v>
      </c>
      <c r="H97" s="47"/>
      <c r="I97" s="52"/>
    </row>
    <row r="98" spans="1:9" ht="14.25">
      <c r="A98" s="26" t="s">
        <v>158</v>
      </c>
      <c r="B98" s="10">
        <v>86</v>
      </c>
      <c r="C98" s="22">
        <v>53</v>
      </c>
      <c r="D98" s="44">
        <f t="shared" si="14"/>
        <v>0</v>
      </c>
      <c r="E98" s="22">
        <v>53</v>
      </c>
      <c r="F98" s="45">
        <f t="shared" si="15"/>
        <v>61.627906976744185</v>
      </c>
      <c r="G98" s="22">
        <v>47</v>
      </c>
      <c r="H98" s="47"/>
      <c r="I98" s="52"/>
    </row>
    <row r="99" spans="1:9" ht="14.25">
      <c r="A99" s="26" t="s">
        <v>159</v>
      </c>
      <c r="B99" s="10">
        <v>235</v>
      </c>
      <c r="C99" s="22">
        <v>135</v>
      </c>
      <c r="D99" s="44">
        <f t="shared" si="14"/>
        <v>23</v>
      </c>
      <c r="E99" s="22">
        <v>158</v>
      </c>
      <c r="F99" s="45"/>
      <c r="G99" s="22">
        <v>83</v>
      </c>
      <c r="H99" s="47"/>
      <c r="I99" s="52"/>
    </row>
    <row r="100" spans="1:9" ht="14.25">
      <c r="A100" s="26" t="s">
        <v>160</v>
      </c>
      <c r="B100" s="10">
        <v>42</v>
      </c>
      <c r="C100" s="22">
        <v>6</v>
      </c>
      <c r="D100" s="44">
        <f t="shared" si="14"/>
        <v>0</v>
      </c>
      <c r="E100" s="22">
        <v>6</v>
      </c>
      <c r="F100" s="45">
        <f aca="true" t="shared" si="16" ref="F100:F141">IF(B100=0,0,E100/B100*100)</f>
        <v>14.285714285714285</v>
      </c>
      <c r="G100" s="22">
        <v>37</v>
      </c>
      <c r="H100" s="47">
        <f aca="true" t="shared" si="17" ref="H100:H145">E100-G100</f>
        <v>-31</v>
      </c>
      <c r="I100" s="52">
        <f aca="true" t="shared" si="18" ref="I100:I117">IF(G100=0,0,H100/G100*100)</f>
        <v>-83.78378378378379</v>
      </c>
    </row>
    <row r="101" spans="1:9" ht="14.25">
      <c r="A101" s="26" t="s">
        <v>161</v>
      </c>
      <c r="B101" s="10">
        <v>1</v>
      </c>
      <c r="C101" s="22">
        <v>1600</v>
      </c>
      <c r="D101" s="44">
        <f aca="true" t="shared" si="19" ref="D100:D134">E101-C101</f>
        <v>0</v>
      </c>
      <c r="E101" s="22">
        <v>1600</v>
      </c>
      <c r="F101" s="45">
        <f t="shared" si="16"/>
        <v>160000</v>
      </c>
      <c r="G101" s="22"/>
      <c r="H101" s="47">
        <f t="shared" si="17"/>
        <v>1600</v>
      </c>
      <c r="I101" s="52">
        <f t="shared" si="18"/>
        <v>0</v>
      </c>
    </row>
    <row r="102" spans="1:9" ht="14.25">
      <c r="A102" s="18" t="s">
        <v>162</v>
      </c>
      <c r="B102" s="10">
        <f>SUM(B103:B111)</f>
        <v>4716</v>
      </c>
      <c r="C102" s="44">
        <f>SUM(C103:C111)</f>
        <v>3996</v>
      </c>
      <c r="D102" s="44">
        <f t="shared" si="19"/>
        <v>44</v>
      </c>
      <c r="E102" s="44">
        <f>SUM(E103:E111)</f>
        <v>4040</v>
      </c>
      <c r="F102" s="45">
        <f t="shared" si="16"/>
        <v>85.66581849024597</v>
      </c>
      <c r="G102" s="44">
        <f>SUM(G103:G111)</f>
        <v>2514</v>
      </c>
      <c r="H102" s="47">
        <f t="shared" si="17"/>
        <v>1526</v>
      </c>
      <c r="I102" s="52">
        <f t="shared" si="18"/>
        <v>60.70007955449482</v>
      </c>
    </row>
    <row r="103" spans="1:9" ht="14.25">
      <c r="A103" s="26" t="s">
        <v>163</v>
      </c>
      <c r="B103" s="10">
        <v>509</v>
      </c>
      <c r="C103" s="22">
        <v>201</v>
      </c>
      <c r="D103" s="44">
        <f t="shared" si="19"/>
        <v>44</v>
      </c>
      <c r="E103" s="22">
        <v>245</v>
      </c>
      <c r="F103" s="45">
        <f t="shared" si="16"/>
        <v>48.1335952848723</v>
      </c>
      <c r="G103" s="22">
        <v>248</v>
      </c>
      <c r="H103" s="47">
        <f t="shared" si="17"/>
        <v>-3</v>
      </c>
      <c r="I103" s="52">
        <f t="shared" si="18"/>
        <v>-1.2096774193548387</v>
      </c>
    </row>
    <row r="104" spans="1:9" ht="14.25">
      <c r="A104" s="26" t="s">
        <v>164</v>
      </c>
      <c r="B104" s="10">
        <v>15</v>
      </c>
      <c r="C104" s="22"/>
      <c r="D104" s="44">
        <f t="shared" si="19"/>
        <v>0</v>
      </c>
      <c r="E104" s="22"/>
      <c r="F104" s="45">
        <f t="shared" si="16"/>
        <v>0</v>
      </c>
      <c r="G104" s="22"/>
      <c r="H104" s="47">
        <f t="shared" si="17"/>
        <v>0</v>
      </c>
      <c r="I104" s="52">
        <f t="shared" si="18"/>
        <v>0</v>
      </c>
    </row>
    <row r="105" spans="1:9" ht="14.25">
      <c r="A105" s="26" t="s">
        <v>165</v>
      </c>
      <c r="B105" s="10">
        <v>2309</v>
      </c>
      <c r="C105" s="22">
        <v>2845</v>
      </c>
      <c r="D105" s="44">
        <f t="shared" si="19"/>
        <v>0</v>
      </c>
      <c r="E105" s="22">
        <v>2845</v>
      </c>
      <c r="F105" s="45">
        <f t="shared" si="16"/>
        <v>123.21351234300563</v>
      </c>
      <c r="G105" s="22">
        <v>1943</v>
      </c>
      <c r="H105" s="47">
        <f t="shared" si="17"/>
        <v>902</v>
      </c>
      <c r="I105" s="52">
        <f t="shared" si="18"/>
        <v>46.42305712815234</v>
      </c>
    </row>
    <row r="106" spans="1:9" ht="14.25">
      <c r="A106" s="26" t="s">
        <v>166</v>
      </c>
      <c r="B106" s="10">
        <v>1017</v>
      </c>
      <c r="C106" s="22">
        <v>275</v>
      </c>
      <c r="D106" s="44">
        <f t="shared" si="19"/>
        <v>0</v>
      </c>
      <c r="E106" s="22">
        <v>275</v>
      </c>
      <c r="F106" s="45">
        <f t="shared" si="16"/>
        <v>27.04031465093412</v>
      </c>
      <c r="G106" s="22">
        <v>105</v>
      </c>
      <c r="H106" s="47">
        <f t="shared" si="17"/>
        <v>170</v>
      </c>
      <c r="I106" s="52">
        <f t="shared" si="18"/>
        <v>161.9047619047619</v>
      </c>
    </row>
    <row r="107" spans="1:9" ht="14.25">
      <c r="A107" s="26" t="s">
        <v>167</v>
      </c>
      <c r="B107" s="10">
        <v>210</v>
      </c>
      <c r="C107" s="22">
        <v>203</v>
      </c>
      <c r="D107" s="44">
        <f t="shared" si="19"/>
        <v>0</v>
      </c>
      <c r="E107" s="22">
        <v>203</v>
      </c>
      <c r="F107" s="45">
        <f t="shared" si="16"/>
        <v>96.66666666666667</v>
      </c>
      <c r="G107" s="22">
        <v>203</v>
      </c>
      <c r="H107" s="47">
        <f t="shared" si="17"/>
        <v>0</v>
      </c>
      <c r="I107" s="52">
        <f t="shared" si="18"/>
        <v>0</v>
      </c>
    </row>
    <row r="108" spans="1:9" ht="14.25">
      <c r="A108" s="26" t="s">
        <v>168</v>
      </c>
      <c r="B108" s="10">
        <v>645</v>
      </c>
      <c r="C108" s="22">
        <v>285</v>
      </c>
      <c r="D108" s="44">
        <f t="shared" si="19"/>
        <v>0</v>
      </c>
      <c r="E108" s="22">
        <v>285</v>
      </c>
      <c r="F108" s="45">
        <f t="shared" si="16"/>
        <v>44.18604651162791</v>
      </c>
      <c r="G108" s="22">
        <v>5</v>
      </c>
      <c r="H108" s="47">
        <f t="shared" si="17"/>
        <v>280</v>
      </c>
      <c r="I108" s="52">
        <f t="shared" si="18"/>
        <v>5600</v>
      </c>
    </row>
    <row r="109" spans="1:9" ht="14.25">
      <c r="A109" s="26" t="s">
        <v>169</v>
      </c>
      <c r="B109" s="10"/>
      <c r="C109" s="22"/>
      <c r="D109" s="44">
        <f t="shared" si="19"/>
        <v>0</v>
      </c>
      <c r="E109" s="22"/>
      <c r="F109" s="45">
        <f t="shared" si="16"/>
        <v>0</v>
      </c>
      <c r="G109" s="22"/>
      <c r="H109" s="47">
        <f t="shared" si="17"/>
        <v>0</v>
      </c>
      <c r="I109" s="52">
        <f t="shared" si="18"/>
        <v>0</v>
      </c>
    </row>
    <row r="110" spans="1:9" ht="14.25">
      <c r="A110" s="26" t="s">
        <v>170</v>
      </c>
      <c r="B110" s="10">
        <v>11</v>
      </c>
      <c r="C110" s="22"/>
      <c r="D110" s="44">
        <f t="shared" si="19"/>
        <v>0</v>
      </c>
      <c r="E110" s="22"/>
      <c r="F110" s="45">
        <f t="shared" si="16"/>
        <v>0</v>
      </c>
      <c r="G110" s="22">
        <v>10</v>
      </c>
      <c r="H110" s="47">
        <f t="shared" si="17"/>
        <v>-10</v>
      </c>
      <c r="I110" s="55">
        <f t="shared" si="18"/>
        <v>-100</v>
      </c>
    </row>
    <row r="111" spans="1:9" ht="14.25">
      <c r="A111" s="26" t="s">
        <v>171</v>
      </c>
      <c r="B111" s="10"/>
      <c r="C111" s="22">
        <v>187</v>
      </c>
      <c r="D111" s="44">
        <f t="shared" si="19"/>
        <v>0</v>
      </c>
      <c r="E111" s="22">
        <v>187</v>
      </c>
      <c r="F111" s="45">
        <f t="shared" si="16"/>
        <v>0</v>
      </c>
      <c r="G111" s="22"/>
      <c r="H111" s="47">
        <f t="shared" si="17"/>
        <v>187</v>
      </c>
      <c r="I111" s="52">
        <f t="shared" si="18"/>
        <v>0</v>
      </c>
    </row>
    <row r="112" spans="1:9" ht="14.25">
      <c r="A112" s="18" t="s">
        <v>172</v>
      </c>
      <c r="B112" s="10">
        <f>SUM(B113:B117)</f>
        <v>4458</v>
      </c>
      <c r="C112" s="44">
        <f>SUM(C113:C117)</f>
        <v>7117</v>
      </c>
      <c r="D112" s="44">
        <f t="shared" si="19"/>
        <v>163</v>
      </c>
      <c r="E112" s="44">
        <f>SUM(E113:E117)</f>
        <v>7280</v>
      </c>
      <c r="F112" s="45">
        <f t="shared" si="16"/>
        <v>163.30192911619562</v>
      </c>
      <c r="G112" s="44">
        <f>SUM(G113:G117)</f>
        <v>1360</v>
      </c>
      <c r="H112" s="47">
        <f t="shared" si="17"/>
        <v>5920</v>
      </c>
      <c r="I112" s="52">
        <f t="shared" si="18"/>
        <v>435.2941176470588</v>
      </c>
    </row>
    <row r="113" spans="1:9" ht="14.25">
      <c r="A113" s="26" t="s">
        <v>173</v>
      </c>
      <c r="B113" s="10">
        <v>1426</v>
      </c>
      <c r="C113" s="22">
        <v>487</v>
      </c>
      <c r="D113" s="44">
        <f t="shared" si="19"/>
        <v>91</v>
      </c>
      <c r="E113" s="22">
        <v>578</v>
      </c>
      <c r="F113" s="45">
        <f t="shared" si="16"/>
        <v>40.53295932678822</v>
      </c>
      <c r="G113" s="22">
        <v>623</v>
      </c>
      <c r="H113" s="47">
        <f t="shared" si="17"/>
        <v>-45</v>
      </c>
      <c r="I113" s="52">
        <f t="shared" si="18"/>
        <v>-7.223113964686998</v>
      </c>
    </row>
    <row r="114" spans="1:9" ht="14.25">
      <c r="A114" s="26" t="s">
        <v>174</v>
      </c>
      <c r="B114" s="10"/>
      <c r="C114" s="22"/>
      <c r="D114" s="44">
        <f t="shared" si="19"/>
        <v>0</v>
      </c>
      <c r="E114" s="22"/>
      <c r="F114" s="45">
        <f t="shared" si="16"/>
        <v>0</v>
      </c>
      <c r="G114" s="22"/>
      <c r="H114" s="47">
        <f t="shared" si="17"/>
        <v>0</v>
      </c>
      <c r="I114" s="52">
        <f t="shared" si="18"/>
        <v>0</v>
      </c>
    </row>
    <row r="115" spans="1:9" ht="14.25">
      <c r="A115" s="26" t="s">
        <v>175</v>
      </c>
      <c r="B115" s="10">
        <v>523</v>
      </c>
      <c r="C115" s="22">
        <v>200</v>
      </c>
      <c r="D115" s="44">
        <f t="shared" si="19"/>
        <v>40</v>
      </c>
      <c r="E115" s="22">
        <v>240</v>
      </c>
      <c r="F115" s="45">
        <f t="shared" si="16"/>
        <v>45.88910133843212</v>
      </c>
      <c r="G115" s="22">
        <v>360</v>
      </c>
      <c r="H115" s="47">
        <f t="shared" si="17"/>
        <v>-120</v>
      </c>
      <c r="I115" s="52">
        <f t="shared" si="18"/>
        <v>-33.33333333333333</v>
      </c>
    </row>
    <row r="116" spans="1:9" ht="14.25">
      <c r="A116" s="26" t="s">
        <v>176</v>
      </c>
      <c r="B116" s="10">
        <v>751</v>
      </c>
      <c r="C116" s="22">
        <v>238</v>
      </c>
      <c r="D116" s="44">
        <f t="shared" si="19"/>
        <v>32</v>
      </c>
      <c r="E116" s="22">
        <v>270</v>
      </c>
      <c r="F116" s="45">
        <f t="shared" si="16"/>
        <v>35.95206391478029</v>
      </c>
      <c r="G116" s="22">
        <v>377</v>
      </c>
      <c r="H116" s="47">
        <f t="shared" si="17"/>
        <v>-107</v>
      </c>
      <c r="I116" s="52">
        <f t="shared" si="18"/>
        <v>-28.381962864721483</v>
      </c>
    </row>
    <row r="117" spans="1:9" ht="14.25">
      <c r="A117" s="26" t="s">
        <v>177</v>
      </c>
      <c r="B117" s="10">
        <v>1758</v>
      </c>
      <c r="C117" s="22">
        <v>6192</v>
      </c>
      <c r="D117" s="44">
        <f t="shared" si="19"/>
        <v>0</v>
      </c>
      <c r="E117" s="22">
        <v>6192</v>
      </c>
      <c r="F117" s="45">
        <f t="shared" si="16"/>
        <v>352.2184300341297</v>
      </c>
      <c r="G117" s="22"/>
      <c r="H117" s="47">
        <f t="shared" si="17"/>
        <v>6192</v>
      </c>
      <c r="I117" s="52">
        <f t="shared" si="18"/>
        <v>0</v>
      </c>
    </row>
    <row r="118" spans="1:9" ht="14.25">
      <c r="A118" s="18" t="s">
        <v>178</v>
      </c>
      <c r="B118" s="10">
        <f>SUM(B119:B126)</f>
        <v>27262</v>
      </c>
      <c r="C118" s="44">
        <f>SUM(C119:C126)</f>
        <v>14807</v>
      </c>
      <c r="D118" s="44">
        <f t="shared" si="19"/>
        <v>3823</v>
      </c>
      <c r="E118" s="44">
        <f>SUM(E119:E126)</f>
        <v>18630</v>
      </c>
      <c r="F118" s="45">
        <f t="shared" si="16"/>
        <v>68.33687917247451</v>
      </c>
      <c r="G118" s="44">
        <f>SUM(G119:G126)</f>
        <v>10190</v>
      </c>
      <c r="H118" s="46">
        <f t="shared" si="17"/>
        <v>8440</v>
      </c>
      <c r="I118" s="52">
        <f aca="true" t="shared" si="20" ref="I118:I198">IF(G118=0,0,H118/G118*100)</f>
        <v>82.82630029440628</v>
      </c>
    </row>
    <row r="119" spans="1:9" ht="14.25">
      <c r="A119" s="26" t="s">
        <v>179</v>
      </c>
      <c r="B119" s="10">
        <v>6254</v>
      </c>
      <c r="C119" s="22">
        <v>4967</v>
      </c>
      <c r="D119" s="44">
        <f t="shared" si="19"/>
        <v>285</v>
      </c>
      <c r="E119" s="22">
        <v>5252</v>
      </c>
      <c r="F119" s="45">
        <f t="shared" si="16"/>
        <v>83.97825391749281</v>
      </c>
      <c r="G119" s="22">
        <v>2111</v>
      </c>
      <c r="H119" s="47">
        <f t="shared" si="17"/>
        <v>3141</v>
      </c>
      <c r="I119" s="52">
        <f t="shared" si="20"/>
        <v>148.79204168640453</v>
      </c>
    </row>
    <row r="120" spans="1:9" ht="14.25">
      <c r="A120" s="26" t="s">
        <v>180</v>
      </c>
      <c r="B120" s="10">
        <v>3480</v>
      </c>
      <c r="C120" s="22">
        <v>770</v>
      </c>
      <c r="D120" s="44">
        <f t="shared" si="19"/>
        <v>107</v>
      </c>
      <c r="E120" s="22">
        <v>877</v>
      </c>
      <c r="F120" s="45">
        <f t="shared" si="16"/>
        <v>25.201149425287355</v>
      </c>
      <c r="G120" s="22">
        <v>2335</v>
      </c>
      <c r="H120" s="47">
        <f t="shared" si="17"/>
        <v>-1458</v>
      </c>
      <c r="I120" s="52">
        <f t="shared" si="20"/>
        <v>-62.44111349036403</v>
      </c>
    </row>
    <row r="121" spans="1:9" ht="14.25">
      <c r="A121" s="26" t="s">
        <v>181</v>
      </c>
      <c r="B121" s="10">
        <v>4873</v>
      </c>
      <c r="C121" s="22">
        <v>2871</v>
      </c>
      <c r="D121" s="44">
        <f t="shared" si="19"/>
        <v>320</v>
      </c>
      <c r="E121" s="22">
        <v>3191</v>
      </c>
      <c r="F121" s="45">
        <f t="shared" si="16"/>
        <v>65.48327518982147</v>
      </c>
      <c r="G121" s="22">
        <v>1097</v>
      </c>
      <c r="H121" s="46">
        <f t="shared" si="17"/>
        <v>2094</v>
      </c>
      <c r="I121" s="52">
        <f t="shared" si="20"/>
        <v>190.88422971741113</v>
      </c>
    </row>
    <row r="122" spans="1:9" ht="14.25">
      <c r="A122" s="26" t="s">
        <v>182</v>
      </c>
      <c r="B122" s="10">
        <v>9177</v>
      </c>
      <c r="C122" s="22">
        <v>5591</v>
      </c>
      <c r="D122" s="44">
        <f t="shared" si="19"/>
        <v>3006</v>
      </c>
      <c r="E122" s="22">
        <v>8597</v>
      </c>
      <c r="F122" s="45">
        <f t="shared" si="16"/>
        <v>93.6798518034216</v>
      </c>
      <c r="G122" s="22">
        <v>3228</v>
      </c>
      <c r="H122" s="47">
        <f t="shared" si="17"/>
        <v>5369</v>
      </c>
      <c r="I122" s="56">
        <f t="shared" si="20"/>
        <v>166.3258983890954</v>
      </c>
    </row>
    <row r="123" spans="1:9" ht="14.25">
      <c r="A123" s="26" t="s">
        <v>183</v>
      </c>
      <c r="B123" s="10"/>
      <c r="C123" s="22"/>
      <c r="D123" s="44">
        <f t="shared" si="19"/>
        <v>0</v>
      </c>
      <c r="E123" s="22"/>
      <c r="F123" s="45">
        <f t="shared" si="16"/>
        <v>0</v>
      </c>
      <c r="G123" s="22"/>
      <c r="H123" s="47">
        <f t="shared" si="17"/>
        <v>0</v>
      </c>
      <c r="I123" s="56">
        <f t="shared" si="20"/>
        <v>0</v>
      </c>
    </row>
    <row r="124" spans="1:9" ht="14.25">
      <c r="A124" s="26" t="s">
        <v>184</v>
      </c>
      <c r="B124" s="10">
        <v>2336</v>
      </c>
      <c r="C124" s="22">
        <v>2</v>
      </c>
      <c r="D124" s="44">
        <f t="shared" si="19"/>
        <v>0</v>
      </c>
      <c r="E124" s="22">
        <v>2</v>
      </c>
      <c r="F124" s="45">
        <f t="shared" si="16"/>
        <v>0.08561643835616438</v>
      </c>
      <c r="G124" s="22">
        <v>626</v>
      </c>
      <c r="H124" s="47">
        <f t="shared" si="17"/>
        <v>-624</v>
      </c>
      <c r="I124" s="52">
        <f t="shared" si="20"/>
        <v>-99.68051118210862</v>
      </c>
    </row>
    <row r="125" spans="1:9" ht="14.25">
      <c r="A125" s="26" t="s">
        <v>185</v>
      </c>
      <c r="B125" s="10">
        <v>964</v>
      </c>
      <c r="C125" s="22">
        <v>606</v>
      </c>
      <c r="D125" s="44">
        <f t="shared" si="19"/>
        <v>105</v>
      </c>
      <c r="E125" s="22">
        <v>711</v>
      </c>
      <c r="F125" s="45">
        <f t="shared" si="16"/>
        <v>73.7551867219917</v>
      </c>
      <c r="G125" s="22">
        <v>793</v>
      </c>
      <c r="H125" s="47">
        <f t="shared" si="17"/>
        <v>-82</v>
      </c>
      <c r="I125" s="52">
        <f t="shared" si="20"/>
        <v>-10.34047919293821</v>
      </c>
    </row>
    <row r="126" spans="1:9" ht="14.25">
      <c r="A126" s="26" t="s">
        <v>186</v>
      </c>
      <c r="B126" s="10">
        <v>178</v>
      </c>
      <c r="C126" s="22"/>
      <c r="D126" s="44">
        <f t="shared" si="19"/>
        <v>0</v>
      </c>
      <c r="E126" s="22"/>
      <c r="F126" s="45">
        <f t="shared" si="16"/>
        <v>0</v>
      </c>
      <c r="G126" s="22"/>
      <c r="H126" s="47">
        <f t="shared" si="17"/>
        <v>0</v>
      </c>
      <c r="I126" s="52">
        <f t="shared" si="20"/>
        <v>0</v>
      </c>
    </row>
    <row r="127" spans="1:9" ht="14.25">
      <c r="A127" s="18" t="s">
        <v>187</v>
      </c>
      <c r="B127" s="10">
        <f>SUM(B128:B133)</f>
        <v>2935</v>
      </c>
      <c r="C127" s="44">
        <f>SUM(C128:C133)</f>
        <v>1847</v>
      </c>
      <c r="D127" s="44">
        <f t="shared" si="19"/>
        <v>28</v>
      </c>
      <c r="E127" s="44">
        <f>SUM(E128:E133)</f>
        <v>1875</v>
      </c>
      <c r="F127" s="45">
        <f t="shared" si="16"/>
        <v>63.88415672913118</v>
      </c>
      <c r="G127" s="44">
        <f>SUM(G128:G133)</f>
        <v>707</v>
      </c>
      <c r="H127" s="47">
        <f t="shared" si="17"/>
        <v>1168</v>
      </c>
      <c r="I127" s="52">
        <f t="shared" si="20"/>
        <v>165.2050919377652</v>
      </c>
    </row>
    <row r="128" spans="1:9" ht="14.25">
      <c r="A128" s="26" t="s">
        <v>188</v>
      </c>
      <c r="B128" s="10">
        <v>1645</v>
      </c>
      <c r="C128" s="22">
        <v>679</v>
      </c>
      <c r="D128" s="44">
        <f t="shared" si="19"/>
        <v>28</v>
      </c>
      <c r="E128" s="22">
        <v>707</v>
      </c>
      <c r="F128" s="45">
        <f t="shared" si="16"/>
        <v>42.97872340425532</v>
      </c>
      <c r="G128" s="22">
        <v>477</v>
      </c>
      <c r="H128" s="47">
        <f t="shared" si="17"/>
        <v>230</v>
      </c>
      <c r="I128" s="52">
        <f t="shared" si="20"/>
        <v>48.21802935010482</v>
      </c>
    </row>
    <row r="129" spans="1:9" ht="14.25">
      <c r="A129" s="26" t="s">
        <v>189</v>
      </c>
      <c r="B129" s="10"/>
      <c r="C129" s="22"/>
      <c r="D129" s="44">
        <f t="shared" si="19"/>
        <v>0</v>
      </c>
      <c r="E129" s="22"/>
      <c r="F129" s="45">
        <f t="shared" si="16"/>
        <v>0</v>
      </c>
      <c r="G129" s="22"/>
      <c r="H129" s="47">
        <f t="shared" si="17"/>
        <v>0</v>
      </c>
      <c r="I129" s="52">
        <f t="shared" si="20"/>
        <v>0</v>
      </c>
    </row>
    <row r="130" spans="1:9" ht="14.25">
      <c r="A130" s="48" t="s">
        <v>190</v>
      </c>
      <c r="B130" s="10">
        <v>213</v>
      </c>
      <c r="C130" s="22"/>
      <c r="D130" s="44">
        <f t="shared" si="19"/>
        <v>0</v>
      </c>
      <c r="E130" s="22"/>
      <c r="F130" s="45">
        <f t="shared" si="16"/>
        <v>0</v>
      </c>
      <c r="G130" s="22">
        <v>160</v>
      </c>
      <c r="H130" s="47">
        <f t="shared" si="17"/>
        <v>-160</v>
      </c>
      <c r="I130" s="52">
        <f t="shared" si="20"/>
        <v>-100</v>
      </c>
    </row>
    <row r="131" spans="1:9" ht="14.25">
      <c r="A131" s="26" t="s">
        <v>191</v>
      </c>
      <c r="B131" s="10"/>
      <c r="C131" s="22"/>
      <c r="D131" s="44">
        <f t="shared" si="19"/>
        <v>0</v>
      </c>
      <c r="E131" s="22"/>
      <c r="F131" s="45">
        <f t="shared" si="16"/>
        <v>0</v>
      </c>
      <c r="G131" s="22"/>
      <c r="H131" s="47">
        <f t="shared" si="17"/>
        <v>0</v>
      </c>
      <c r="I131" s="52">
        <f t="shared" si="20"/>
        <v>0</v>
      </c>
    </row>
    <row r="132" spans="1:9" ht="14.25">
      <c r="A132" s="26" t="s">
        <v>192</v>
      </c>
      <c r="B132" s="10">
        <v>1077</v>
      </c>
      <c r="C132" s="22">
        <v>1168</v>
      </c>
      <c r="D132" s="44">
        <f t="shared" si="19"/>
        <v>0</v>
      </c>
      <c r="E132" s="22">
        <v>1168</v>
      </c>
      <c r="F132" s="45">
        <f t="shared" si="16"/>
        <v>108.44939647168059</v>
      </c>
      <c r="G132" s="22">
        <v>70</v>
      </c>
      <c r="H132" s="47">
        <f t="shared" si="17"/>
        <v>1098</v>
      </c>
      <c r="I132" s="52">
        <f t="shared" si="20"/>
        <v>1568.5714285714284</v>
      </c>
    </row>
    <row r="133" spans="1:9" ht="14.25">
      <c r="A133" s="26" t="s">
        <v>193</v>
      </c>
      <c r="B133" s="10"/>
      <c r="C133" s="22"/>
      <c r="D133" s="44">
        <f t="shared" si="19"/>
        <v>0</v>
      </c>
      <c r="E133" s="22"/>
      <c r="F133" s="45">
        <f t="shared" si="16"/>
        <v>0</v>
      </c>
      <c r="G133" s="22"/>
      <c r="H133" s="47">
        <f t="shared" si="17"/>
        <v>0</v>
      </c>
      <c r="I133" s="52">
        <f t="shared" si="20"/>
        <v>0</v>
      </c>
    </row>
    <row r="134" spans="1:9" ht="14.25">
      <c r="A134" s="18" t="s">
        <v>194</v>
      </c>
      <c r="B134" s="10">
        <f>SUM(B135:B143)</f>
        <v>1097</v>
      </c>
      <c r="C134" s="44">
        <f>SUM(C135:C143)</f>
        <v>430</v>
      </c>
      <c r="D134" s="44">
        <f t="shared" si="19"/>
        <v>70</v>
      </c>
      <c r="E134" s="44">
        <f>SUM(E135:E143)</f>
        <v>500</v>
      </c>
      <c r="F134" s="45">
        <f t="shared" si="16"/>
        <v>45.578851412944395</v>
      </c>
      <c r="G134" s="44">
        <f>SUM(G135:G143)</f>
        <v>533</v>
      </c>
      <c r="H134" s="47">
        <f t="shared" si="17"/>
        <v>-33</v>
      </c>
      <c r="I134" s="52">
        <f t="shared" si="20"/>
        <v>-6.191369606003752</v>
      </c>
    </row>
    <row r="135" spans="1:9" ht="14.25">
      <c r="A135" s="26" t="s">
        <v>195</v>
      </c>
      <c r="B135" s="10"/>
      <c r="C135" s="22"/>
      <c r="D135" s="44">
        <f aca="true" t="shared" si="21" ref="D135:D205">E135-C135</f>
        <v>0</v>
      </c>
      <c r="E135" s="22"/>
      <c r="F135" s="45">
        <f t="shared" si="16"/>
        <v>0</v>
      </c>
      <c r="G135" s="22"/>
      <c r="H135" s="47">
        <f t="shared" si="17"/>
        <v>0</v>
      </c>
      <c r="I135" s="52">
        <f t="shared" si="20"/>
        <v>0</v>
      </c>
    </row>
    <row r="136" spans="1:9" ht="14.25">
      <c r="A136" s="26" t="s">
        <v>196</v>
      </c>
      <c r="B136" s="10"/>
      <c r="C136" s="22"/>
      <c r="D136" s="44">
        <f t="shared" si="21"/>
        <v>0</v>
      </c>
      <c r="E136" s="22"/>
      <c r="F136" s="45">
        <f t="shared" si="16"/>
        <v>0</v>
      </c>
      <c r="G136" s="22"/>
      <c r="H136" s="47">
        <f t="shared" si="17"/>
        <v>0</v>
      </c>
      <c r="I136" s="52">
        <f t="shared" si="20"/>
        <v>0</v>
      </c>
    </row>
    <row r="137" spans="1:9" ht="14.25">
      <c r="A137" s="26" t="s">
        <v>197</v>
      </c>
      <c r="B137" s="10"/>
      <c r="C137" s="22"/>
      <c r="D137" s="44">
        <f t="shared" si="21"/>
        <v>0</v>
      </c>
      <c r="E137" s="22"/>
      <c r="F137" s="45">
        <f t="shared" si="16"/>
        <v>0</v>
      </c>
      <c r="G137" s="22"/>
      <c r="H137" s="47">
        <f t="shared" si="17"/>
        <v>0</v>
      </c>
      <c r="I137" s="52">
        <f t="shared" si="20"/>
        <v>0</v>
      </c>
    </row>
    <row r="138" spans="1:9" ht="14.25">
      <c r="A138" s="26" t="s">
        <v>198</v>
      </c>
      <c r="B138" s="10"/>
      <c r="C138" s="22"/>
      <c r="D138" s="44">
        <f t="shared" si="21"/>
        <v>0</v>
      </c>
      <c r="E138" s="22"/>
      <c r="F138" s="45">
        <f t="shared" si="16"/>
        <v>0</v>
      </c>
      <c r="G138" s="22"/>
      <c r="H138" s="47">
        <f t="shared" si="17"/>
        <v>0</v>
      </c>
      <c r="I138" s="52">
        <f t="shared" si="20"/>
        <v>0</v>
      </c>
    </row>
    <row r="139" spans="1:9" ht="14.25">
      <c r="A139" s="26" t="s">
        <v>199</v>
      </c>
      <c r="B139" s="10">
        <v>1097</v>
      </c>
      <c r="C139" s="22">
        <v>428</v>
      </c>
      <c r="D139" s="44">
        <f t="shared" si="21"/>
        <v>70</v>
      </c>
      <c r="E139" s="22">
        <v>498</v>
      </c>
      <c r="F139" s="45">
        <f t="shared" si="16"/>
        <v>45.39653600729262</v>
      </c>
      <c r="G139" s="22">
        <v>533</v>
      </c>
      <c r="H139" s="47">
        <f t="shared" si="17"/>
        <v>-35</v>
      </c>
      <c r="I139" s="52">
        <f t="shared" si="20"/>
        <v>-6.566604127579738</v>
      </c>
    </row>
    <row r="140" spans="1:9" ht="14.25">
      <c r="A140" s="26" t="s">
        <v>200</v>
      </c>
      <c r="B140" s="10"/>
      <c r="C140" s="22"/>
      <c r="D140" s="44">
        <f t="shared" si="21"/>
        <v>0</v>
      </c>
      <c r="E140" s="22"/>
      <c r="F140" s="45">
        <f t="shared" si="16"/>
        <v>0</v>
      </c>
      <c r="G140" s="22"/>
      <c r="H140" s="47">
        <f t="shared" si="17"/>
        <v>0</v>
      </c>
      <c r="I140" s="52">
        <f t="shared" si="20"/>
        <v>0</v>
      </c>
    </row>
    <row r="141" spans="1:9" ht="14.25">
      <c r="A141" s="26" t="s">
        <v>201</v>
      </c>
      <c r="B141" s="10"/>
      <c r="C141" s="22"/>
      <c r="D141" s="44">
        <f t="shared" si="21"/>
        <v>0</v>
      </c>
      <c r="E141" s="22"/>
      <c r="F141" s="45">
        <f t="shared" si="16"/>
        <v>0</v>
      </c>
      <c r="G141" s="22"/>
      <c r="H141" s="47">
        <f t="shared" si="17"/>
        <v>0</v>
      </c>
      <c r="I141" s="52">
        <f t="shared" si="20"/>
        <v>0</v>
      </c>
    </row>
    <row r="142" spans="1:9" ht="14.25">
      <c r="A142" s="48" t="s">
        <v>202</v>
      </c>
      <c r="B142" s="10"/>
      <c r="C142" s="22">
        <v>2</v>
      </c>
      <c r="D142" s="44">
        <f t="shared" si="21"/>
        <v>0</v>
      </c>
      <c r="E142" s="22">
        <v>2</v>
      </c>
      <c r="F142" s="45">
        <f aca="true" t="shared" si="22" ref="F142:F227">IF(B142=0,0,E142/B142*100)</f>
        <v>0</v>
      </c>
      <c r="G142" s="22"/>
      <c r="H142" s="47">
        <f t="shared" si="17"/>
        <v>2</v>
      </c>
      <c r="I142" s="52">
        <f t="shared" si="20"/>
        <v>0</v>
      </c>
    </row>
    <row r="143" spans="1:9" ht="14.25">
      <c r="A143" s="48" t="s">
        <v>203</v>
      </c>
      <c r="B143" s="10"/>
      <c r="C143" s="22"/>
      <c r="D143" s="44">
        <f t="shared" si="21"/>
        <v>0</v>
      </c>
      <c r="E143" s="22"/>
      <c r="F143" s="45">
        <f t="shared" si="22"/>
        <v>0</v>
      </c>
      <c r="G143" s="22"/>
      <c r="H143" s="47">
        <f t="shared" si="17"/>
        <v>0</v>
      </c>
      <c r="I143" s="52">
        <f t="shared" si="20"/>
        <v>0</v>
      </c>
    </row>
    <row r="144" spans="1:9" ht="14.25">
      <c r="A144" s="18" t="s">
        <v>204</v>
      </c>
      <c r="B144" s="10">
        <f>SUM(B145:B148)</f>
        <v>469</v>
      </c>
      <c r="C144" s="44">
        <f>SUM(C145:C148)</f>
        <v>109</v>
      </c>
      <c r="D144" s="44">
        <f t="shared" si="21"/>
        <v>18</v>
      </c>
      <c r="E144" s="44">
        <f>SUM(E145:E148)</f>
        <v>127</v>
      </c>
      <c r="F144" s="45">
        <f t="shared" si="22"/>
        <v>27.078891257995735</v>
      </c>
      <c r="G144" s="44">
        <f>SUM(G145:G148)</f>
        <v>109</v>
      </c>
      <c r="H144" s="47">
        <f t="shared" si="17"/>
        <v>18</v>
      </c>
      <c r="I144" s="52">
        <f t="shared" si="20"/>
        <v>16.51376146788991</v>
      </c>
    </row>
    <row r="145" spans="1:9" ht="14.25">
      <c r="A145" s="26" t="s">
        <v>205</v>
      </c>
      <c r="B145" s="10">
        <v>308</v>
      </c>
      <c r="C145" s="22">
        <v>94</v>
      </c>
      <c r="D145" s="44">
        <f t="shared" si="21"/>
        <v>18</v>
      </c>
      <c r="E145" s="22">
        <v>112</v>
      </c>
      <c r="F145" s="45">
        <f t="shared" si="22"/>
        <v>36.36363636363637</v>
      </c>
      <c r="G145" s="22">
        <v>99</v>
      </c>
      <c r="H145" s="47">
        <f t="shared" si="17"/>
        <v>13</v>
      </c>
      <c r="I145" s="52">
        <f t="shared" si="20"/>
        <v>13.131313131313133</v>
      </c>
    </row>
    <row r="146" spans="1:9" ht="14.25">
      <c r="A146" s="26" t="s">
        <v>206</v>
      </c>
      <c r="B146" s="10"/>
      <c r="D146" s="44">
        <f t="shared" si="21"/>
        <v>0</v>
      </c>
      <c r="F146" s="45">
        <f>IF(B146=0,0,E147/B146*100)</f>
        <v>0</v>
      </c>
      <c r="G146" s="22"/>
      <c r="H146" s="47">
        <f>E147-G146</f>
        <v>15</v>
      </c>
      <c r="I146" s="52">
        <f t="shared" si="20"/>
        <v>0</v>
      </c>
    </row>
    <row r="147" spans="1:9" ht="14.25">
      <c r="A147" s="26" t="s">
        <v>207</v>
      </c>
      <c r="B147" s="10"/>
      <c r="C147" s="22">
        <v>15</v>
      </c>
      <c r="D147" s="44">
        <f t="shared" si="21"/>
        <v>0</v>
      </c>
      <c r="E147" s="22">
        <v>15</v>
      </c>
      <c r="F147" s="45">
        <f>IF(B147=0,0,#REF!/B147*100)</f>
        <v>0</v>
      </c>
      <c r="G147" s="22"/>
      <c r="H147" s="47"/>
      <c r="I147" s="52">
        <f t="shared" si="20"/>
        <v>0</v>
      </c>
    </row>
    <row r="148" spans="1:9" ht="14.25">
      <c r="A148" s="48" t="s">
        <v>208</v>
      </c>
      <c r="B148" s="10">
        <v>161</v>
      </c>
      <c r="C148" s="22"/>
      <c r="D148" s="44">
        <f t="shared" si="21"/>
        <v>0</v>
      </c>
      <c r="E148" s="22"/>
      <c r="F148" s="45">
        <f t="shared" si="22"/>
        <v>0</v>
      </c>
      <c r="G148" s="22">
        <v>10</v>
      </c>
      <c r="H148" s="47">
        <f aca="true" t="shared" si="23" ref="H148:H164">E148-G148</f>
        <v>-10</v>
      </c>
      <c r="I148" s="52">
        <f t="shared" si="20"/>
        <v>-100</v>
      </c>
    </row>
    <row r="149" spans="1:9" ht="14.25">
      <c r="A149" s="18" t="s">
        <v>209</v>
      </c>
      <c r="B149" s="10"/>
      <c r="C149" s="44">
        <f>SUM(C150:C153)</f>
        <v>0</v>
      </c>
      <c r="D149" s="44">
        <f t="shared" si="21"/>
        <v>0</v>
      </c>
      <c r="E149" s="44">
        <f>SUM(E150:E153)</f>
        <v>0</v>
      </c>
      <c r="F149" s="45">
        <f t="shared" si="22"/>
        <v>0</v>
      </c>
      <c r="G149" s="44">
        <f>SUM(G150:G153)</f>
        <v>0</v>
      </c>
      <c r="H149" s="47">
        <f t="shared" si="23"/>
        <v>0</v>
      </c>
      <c r="I149" s="52">
        <f t="shared" si="20"/>
        <v>0</v>
      </c>
    </row>
    <row r="150" spans="1:9" ht="14.25">
      <c r="A150" s="26" t="s">
        <v>210</v>
      </c>
      <c r="B150" s="10"/>
      <c r="C150" s="22"/>
      <c r="D150" s="44">
        <f t="shared" si="21"/>
        <v>0</v>
      </c>
      <c r="E150" s="22"/>
      <c r="F150" s="45">
        <f t="shared" si="22"/>
        <v>0</v>
      </c>
      <c r="G150" s="22"/>
      <c r="H150" s="47">
        <f t="shared" si="23"/>
        <v>0</v>
      </c>
      <c r="I150" s="52">
        <f t="shared" si="20"/>
        <v>0</v>
      </c>
    </row>
    <row r="151" spans="1:9" ht="14.25">
      <c r="A151" s="26" t="s">
        <v>211</v>
      </c>
      <c r="B151" s="10"/>
      <c r="C151" s="22"/>
      <c r="D151" s="44">
        <f t="shared" si="21"/>
        <v>0</v>
      </c>
      <c r="E151" s="22"/>
      <c r="F151" s="45">
        <f t="shared" si="22"/>
        <v>0</v>
      </c>
      <c r="G151" s="22"/>
      <c r="H151" s="47">
        <f t="shared" si="23"/>
        <v>0</v>
      </c>
      <c r="I151" s="52">
        <f t="shared" si="20"/>
        <v>0</v>
      </c>
    </row>
    <row r="152" spans="1:9" ht="14.25">
      <c r="A152" s="26" t="s">
        <v>212</v>
      </c>
      <c r="B152" s="10"/>
      <c r="C152" s="22"/>
      <c r="D152" s="44">
        <f t="shared" si="21"/>
        <v>0</v>
      </c>
      <c r="E152" s="22"/>
      <c r="F152" s="45">
        <f t="shared" si="22"/>
        <v>0</v>
      </c>
      <c r="G152" s="22"/>
      <c r="H152" s="47">
        <f t="shared" si="23"/>
        <v>0</v>
      </c>
      <c r="I152" s="52">
        <f t="shared" si="20"/>
        <v>0</v>
      </c>
    </row>
    <row r="153" spans="1:9" ht="14.25">
      <c r="A153" s="26" t="s">
        <v>213</v>
      </c>
      <c r="B153" s="57"/>
      <c r="C153" s="22"/>
      <c r="D153" s="44">
        <f t="shared" si="21"/>
        <v>0</v>
      </c>
      <c r="E153" s="22"/>
      <c r="F153" s="45">
        <f t="shared" si="22"/>
        <v>0</v>
      </c>
      <c r="G153" s="22"/>
      <c r="H153" s="47">
        <f t="shared" si="23"/>
        <v>0</v>
      </c>
      <c r="I153" s="52">
        <f t="shared" si="20"/>
        <v>0</v>
      </c>
    </row>
    <row r="154" spans="1:9" ht="14.25">
      <c r="A154" s="18" t="s">
        <v>214</v>
      </c>
      <c r="B154" s="10"/>
      <c r="C154" s="44">
        <f>SUM(C155:C157)</f>
        <v>0</v>
      </c>
      <c r="D154" s="44">
        <f t="shared" si="21"/>
        <v>0</v>
      </c>
      <c r="E154" s="44">
        <f>SUM(E155:E157)</f>
        <v>0</v>
      </c>
      <c r="F154" s="45">
        <f t="shared" si="22"/>
        <v>0</v>
      </c>
      <c r="G154" s="44">
        <f>SUM(G155:G157)</f>
        <v>0</v>
      </c>
      <c r="H154" s="47">
        <f t="shared" si="23"/>
        <v>0</v>
      </c>
      <c r="I154" s="52">
        <f t="shared" si="20"/>
        <v>0</v>
      </c>
    </row>
    <row r="155" spans="1:9" ht="14.25">
      <c r="A155" s="26" t="s">
        <v>215</v>
      </c>
      <c r="B155" s="10"/>
      <c r="C155" s="22"/>
      <c r="D155" s="44">
        <f t="shared" si="21"/>
        <v>0</v>
      </c>
      <c r="E155" s="22"/>
      <c r="F155" s="45">
        <f t="shared" si="22"/>
        <v>0</v>
      </c>
      <c r="G155" s="22"/>
      <c r="H155" s="47">
        <f t="shared" si="23"/>
        <v>0</v>
      </c>
      <c r="I155" s="52">
        <f t="shared" si="20"/>
        <v>0</v>
      </c>
    </row>
    <row r="156" spans="1:9" ht="14.25">
      <c r="A156" s="26" t="s">
        <v>216</v>
      </c>
      <c r="B156" s="10"/>
      <c r="C156" s="22"/>
      <c r="D156" s="44">
        <f t="shared" si="21"/>
        <v>0</v>
      </c>
      <c r="E156" s="22"/>
      <c r="F156" s="45">
        <f t="shared" si="22"/>
        <v>0</v>
      </c>
      <c r="G156" s="22"/>
      <c r="H156" s="47">
        <f t="shared" si="23"/>
        <v>0</v>
      </c>
      <c r="I156" s="52">
        <f t="shared" si="20"/>
        <v>0</v>
      </c>
    </row>
    <row r="157" spans="1:9" ht="14.25">
      <c r="A157" s="26" t="s">
        <v>217</v>
      </c>
      <c r="B157" s="10"/>
      <c r="C157" s="22"/>
      <c r="D157" s="44">
        <f t="shared" si="21"/>
        <v>0</v>
      </c>
      <c r="E157" s="22"/>
      <c r="F157" s="45">
        <f t="shared" si="22"/>
        <v>0</v>
      </c>
      <c r="G157" s="22"/>
      <c r="H157" s="47">
        <f t="shared" si="23"/>
        <v>0</v>
      </c>
      <c r="I157" s="52">
        <f t="shared" si="20"/>
        <v>0</v>
      </c>
    </row>
    <row r="158" spans="1:9" ht="14.25">
      <c r="A158" s="18" t="s">
        <v>218</v>
      </c>
      <c r="B158" s="10">
        <f>SUM(B159:B161)</f>
        <v>1138</v>
      </c>
      <c r="C158" s="44">
        <f>SUM(C159:C161)</f>
        <v>383</v>
      </c>
      <c r="D158" s="44">
        <f t="shared" si="21"/>
        <v>66</v>
      </c>
      <c r="E158" s="44">
        <f>SUM(E159:E161)</f>
        <v>449</v>
      </c>
      <c r="F158" s="45">
        <f t="shared" si="22"/>
        <v>39.45518453427065</v>
      </c>
      <c r="G158" s="44">
        <f>SUM(G159:G161)</f>
        <v>536</v>
      </c>
      <c r="H158" s="47">
        <f t="shared" si="23"/>
        <v>-87</v>
      </c>
      <c r="I158" s="52">
        <f t="shared" si="20"/>
        <v>-16.23134328358209</v>
      </c>
    </row>
    <row r="159" spans="1:9" ht="14.25">
      <c r="A159" s="26" t="s">
        <v>219</v>
      </c>
      <c r="B159" s="10">
        <v>1052</v>
      </c>
      <c r="C159" s="22">
        <v>373</v>
      </c>
      <c r="D159" s="44">
        <f t="shared" si="21"/>
        <v>65</v>
      </c>
      <c r="E159" s="22">
        <v>438</v>
      </c>
      <c r="F159" s="45">
        <f t="shared" si="22"/>
        <v>41.634980988593156</v>
      </c>
      <c r="G159" s="22">
        <v>525</v>
      </c>
      <c r="H159" s="47">
        <f t="shared" si="23"/>
        <v>-87</v>
      </c>
      <c r="I159" s="52">
        <f t="shared" si="20"/>
        <v>-16.57142857142857</v>
      </c>
    </row>
    <row r="160" spans="1:9" ht="14.25">
      <c r="A160" s="26" t="s">
        <v>220</v>
      </c>
      <c r="B160" s="10"/>
      <c r="C160" s="22"/>
      <c r="D160" s="44">
        <f t="shared" si="21"/>
        <v>0</v>
      </c>
      <c r="E160" s="22"/>
      <c r="F160" s="45">
        <f t="shared" si="22"/>
        <v>0</v>
      </c>
      <c r="G160" s="22"/>
      <c r="H160" s="47">
        <f t="shared" si="23"/>
        <v>0</v>
      </c>
      <c r="I160" s="52">
        <f t="shared" si="20"/>
        <v>0</v>
      </c>
    </row>
    <row r="161" spans="1:9" ht="14.25">
      <c r="A161" s="26" t="s">
        <v>221</v>
      </c>
      <c r="B161" s="10">
        <v>86</v>
      </c>
      <c r="C161" s="22">
        <v>10</v>
      </c>
      <c r="D161" s="44">
        <f t="shared" si="21"/>
        <v>1</v>
      </c>
      <c r="E161" s="22">
        <v>11</v>
      </c>
      <c r="F161" s="45">
        <f t="shared" si="22"/>
        <v>12.790697674418606</v>
      </c>
      <c r="G161" s="22">
        <v>11</v>
      </c>
      <c r="H161" s="47">
        <f t="shared" si="23"/>
        <v>0</v>
      </c>
      <c r="I161" s="52">
        <f t="shared" si="20"/>
        <v>0</v>
      </c>
    </row>
    <row r="162" spans="1:9" ht="14.25">
      <c r="A162" s="18" t="s">
        <v>222</v>
      </c>
      <c r="B162" s="10">
        <f>SUM(B163:B165)</f>
        <v>5334</v>
      </c>
      <c r="C162" s="58">
        <f>SUM(C163:C165)</f>
        <v>3502</v>
      </c>
      <c r="D162" s="44">
        <f t="shared" si="21"/>
        <v>921</v>
      </c>
      <c r="E162" s="58">
        <f>SUM(E163:E165)</f>
        <v>4423</v>
      </c>
      <c r="F162" s="45">
        <f t="shared" si="22"/>
        <v>82.92088488938883</v>
      </c>
      <c r="G162" s="58">
        <f>SUM(G163:G165)</f>
        <v>4269</v>
      </c>
      <c r="H162" s="47">
        <f t="shared" si="23"/>
        <v>154</v>
      </c>
      <c r="I162" s="52">
        <f t="shared" si="20"/>
        <v>3.6074022019208245</v>
      </c>
    </row>
    <row r="163" spans="1:9" ht="14.25">
      <c r="A163" s="26" t="s">
        <v>223</v>
      </c>
      <c r="B163" s="10">
        <v>635</v>
      </c>
      <c r="C163" s="22">
        <v>1631</v>
      </c>
      <c r="D163" s="44">
        <f t="shared" si="21"/>
        <v>500</v>
      </c>
      <c r="E163" s="22">
        <v>2131</v>
      </c>
      <c r="F163" s="45">
        <f t="shared" si="22"/>
        <v>335.59055118110234</v>
      </c>
      <c r="G163" s="22">
        <v>1969</v>
      </c>
      <c r="H163" s="47">
        <f t="shared" si="23"/>
        <v>162</v>
      </c>
      <c r="I163" s="52">
        <f t="shared" si="20"/>
        <v>8.227526663280853</v>
      </c>
    </row>
    <row r="164" spans="1:9" ht="14.25">
      <c r="A164" s="26" t="s">
        <v>224</v>
      </c>
      <c r="B164" s="10">
        <v>4699</v>
      </c>
      <c r="C164" s="22">
        <v>1871</v>
      </c>
      <c r="D164" s="44">
        <f t="shared" si="21"/>
        <v>421</v>
      </c>
      <c r="E164" s="22">
        <v>2292</v>
      </c>
      <c r="F164" s="45">
        <f t="shared" si="22"/>
        <v>48.77633539050862</v>
      </c>
      <c r="G164" s="22">
        <v>2300</v>
      </c>
      <c r="H164" s="47">
        <f t="shared" si="23"/>
        <v>-8</v>
      </c>
      <c r="I164" s="52">
        <f t="shared" si="20"/>
        <v>-0.34782608695652173</v>
      </c>
    </row>
    <row r="165" spans="1:9" ht="14.25">
      <c r="A165" s="26" t="s">
        <v>225</v>
      </c>
      <c r="B165" s="10"/>
      <c r="C165" s="22"/>
      <c r="D165" s="44">
        <f t="shared" si="21"/>
        <v>0</v>
      </c>
      <c r="E165" s="22"/>
      <c r="F165" s="45">
        <f t="shared" si="22"/>
        <v>0</v>
      </c>
      <c r="G165" s="22"/>
      <c r="H165" s="47">
        <f aca="true" t="shared" si="24" ref="H165:H178">E165-G165</f>
        <v>0</v>
      </c>
      <c r="I165" s="52">
        <f aca="true" t="shared" si="25" ref="I165:I178">IF(G165=0,0,H165/G165*100)</f>
        <v>0</v>
      </c>
    </row>
    <row r="166" spans="1:9" ht="14.25">
      <c r="A166" s="18" t="s">
        <v>226</v>
      </c>
      <c r="B166" s="10">
        <f>SUM(B167:B170)</f>
        <v>663</v>
      </c>
      <c r="C166" s="44">
        <f>C167+C168+C169+C170</f>
        <v>409</v>
      </c>
      <c r="D166" s="44">
        <f t="shared" si="21"/>
        <v>0</v>
      </c>
      <c r="E166" s="44">
        <f>E167+E168+E169+E170</f>
        <v>409</v>
      </c>
      <c r="F166" s="45">
        <f t="shared" si="22"/>
        <v>61.68929110105581</v>
      </c>
      <c r="G166" s="44">
        <f>SUM(G167:G170)</f>
        <v>852</v>
      </c>
      <c r="H166" s="47">
        <f t="shared" si="24"/>
        <v>-443</v>
      </c>
      <c r="I166" s="52">
        <f t="shared" si="25"/>
        <v>-51.99530516431925</v>
      </c>
    </row>
    <row r="167" spans="1:9" ht="14.25">
      <c r="A167" s="26" t="s">
        <v>227</v>
      </c>
      <c r="B167" s="10">
        <v>659</v>
      </c>
      <c r="C167" s="22">
        <v>409</v>
      </c>
      <c r="D167" s="44">
        <f t="shared" si="21"/>
        <v>0</v>
      </c>
      <c r="E167" s="22">
        <v>409</v>
      </c>
      <c r="F167" s="45">
        <f t="shared" si="22"/>
        <v>62.06373292867981</v>
      </c>
      <c r="G167" s="22">
        <v>852</v>
      </c>
      <c r="H167" s="47">
        <f t="shared" si="24"/>
        <v>-443</v>
      </c>
      <c r="I167" s="52">
        <f t="shared" si="25"/>
        <v>-51.99530516431925</v>
      </c>
    </row>
    <row r="168" spans="1:9" ht="14.25">
      <c r="A168" s="26" t="s">
        <v>228</v>
      </c>
      <c r="B168" s="10"/>
      <c r="C168" s="22"/>
      <c r="D168" s="44">
        <f t="shared" si="21"/>
        <v>0</v>
      </c>
      <c r="E168" s="22"/>
      <c r="F168" s="45">
        <f t="shared" si="22"/>
        <v>0</v>
      </c>
      <c r="G168" s="22"/>
      <c r="H168" s="47">
        <f t="shared" si="24"/>
        <v>0</v>
      </c>
      <c r="I168" s="52">
        <f t="shared" si="25"/>
        <v>0</v>
      </c>
    </row>
    <row r="169" spans="1:9" ht="14.25">
      <c r="A169" s="26" t="s">
        <v>229</v>
      </c>
      <c r="B169" s="10"/>
      <c r="C169" s="22"/>
      <c r="D169" s="44">
        <f t="shared" si="21"/>
        <v>0</v>
      </c>
      <c r="E169" s="22"/>
      <c r="F169" s="45">
        <f t="shared" si="22"/>
        <v>0</v>
      </c>
      <c r="G169" s="22"/>
      <c r="H169" s="47">
        <f t="shared" si="24"/>
        <v>0</v>
      </c>
      <c r="I169" s="52">
        <f t="shared" si="25"/>
        <v>0</v>
      </c>
    </row>
    <row r="170" spans="1:9" ht="14.25">
      <c r="A170" s="26" t="s">
        <v>230</v>
      </c>
      <c r="B170" s="10">
        <v>4</v>
      </c>
      <c r="C170" s="22"/>
      <c r="D170" s="44">
        <f t="shared" si="21"/>
        <v>0</v>
      </c>
      <c r="E170" s="22"/>
      <c r="F170" s="45"/>
      <c r="G170" s="22"/>
      <c r="H170" s="47">
        <f t="shared" si="24"/>
        <v>0</v>
      </c>
      <c r="I170" s="52">
        <f t="shared" si="25"/>
        <v>0</v>
      </c>
    </row>
    <row r="171" spans="1:9" ht="14.25">
      <c r="A171" s="18" t="s">
        <v>231</v>
      </c>
      <c r="B171" s="10">
        <f>SUM(B172:B178)</f>
        <v>1805</v>
      </c>
      <c r="C171" s="44">
        <f>SUM(C172:C178)</f>
        <v>1555</v>
      </c>
      <c r="D171" s="44">
        <f t="shared" si="21"/>
        <v>61</v>
      </c>
      <c r="E171" s="44">
        <f>SUM(E172:E178)</f>
        <v>1616</v>
      </c>
      <c r="F171" s="45"/>
      <c r="G171" s="58">
        <f>SUM(G172:G178)</f>
        <v>1292</v>
      </c>
      <c r="H171" s="47">
        <f t="shared" si="24"/>
        <v>324</v>
      </c>
      <c r="I171" s="52">
        <f t="shared" si="25"/>
        <v>25.077399380804955</v>
      </c>
    </row>
    <row r="172" spans="1:9" ht="14.25">
      <c r="A172" s="26" t="s">
        <v>232</v>
      </c>
      <c r="B172" s="10">
        <v>752</v>
      </c>
      <c r="C172" s="22">
        <v>167</v>
      </c>
      <c r="D172" s="44">
        <f t="shared" si="21"/>
        <v>35</v>
      </c>
      <c r="E172" s="22">
        <v>202</v>
      </c>
      <c r="F172" s="45"/>
      <c r="G172" s="22">
        <v>323</v>
      </c>
      <c r="H172" s="47">
        <f t="shared" si="24"/>
        <v>-121</v>
      </c>
      <c r="I172" s="52">
        <f t="shared" si="25"/>
        <v>-37.461300309597526</v>
      </c>
    </row>
    <row r="173" spans="1:9" ht="14.25">
      <c r="A173" s="26" t="s">
        <v>233</v>
      </c>
      <c r="B173" s="10">
        <v>20</v>
      </c>
      <c r="C173" s="22">
        <v>45</v>
      </c>
      <c r="D173" s="44"/>
      <c r="E173" s="22">
        <v>45</v>
      </c>
      <c r="F173" s="45"/>
      <c r="G173" s="22">
        <v>252</v>
      </c>
      <c r="H173" s="47">
        <f t="shared" si="24"/>
        <v>-207</v>
      </c>
      <c r="I173" s="52">
        <f t="shared" si="25"/>
        <v>-82.14285714285714</v>
      </c>
    </row>
    <row r="174" spans="1:9" ht="14.25">
      <c r="A174" s="26" t="s">
        <v>234</v>
      </c>
      <c r="B174" s="10"/>
      <c r="C174" s="22"/>
      <c r="D174" s="44"/>
      <c r="E174" s="22"/>
      <c r="F174" s="45"/>
      <c r="G174" s="22"/>
      <c r="H174" s="47">
        <f t="shared" si="24"/>
        <v>0</v>
      </c>
      <c r="I174" s="52">
        <f t="shared" si="25"/>
        <v>0</v>
      </c>
    </row>
    <row r="175" spans="1:9" ht="14.25">
      <c r="A175" s="26" t="s">
        <v>235</v>
      </c>
      <c r="B175" s="10">
        <v>114</v>
      </c>
      <c r="C175" s="22">
        <v>36</v>
      </c>
      <c r="D175" s="44">
        <f>E175-C175</f>
        <v>7</v>
      </c>
      <c r="E175" s="22">
        <v>43</v>
      </c>
      <c r="F175" s="45">
        <f>IF(B175=0,0,E175/B175*100)</f>
        <v>37.719298245614034</v>
      </c>
      <c r="G175" s="22">
        <v>45</v>
      </c>
      <c r="H175" s="47">
        <f t="shared" si="24"/>
        <v>-2</v>
      </c>
      <c r="I175" s="52">
        <f t="shared" si="25"/>
        <v>-4.444444444444445</v>
      </c>
    </row>
    <row r="176" spans="1:9" ht="14.25">
      <c r="A176" s="26" t="s">
        <v>236</v>
      </c>
      <c r="B176" s="10">
        <v>601</v>
      </c>
      <c r="C176" s="22">
        <v>1072</v>
      </c>
      <c r="D176" s="44">
        <f>E176-C176</f>
        <v>19</v>
      </c>
      <c r="E176" s="22">
        <v>1091</v>
      </c>
      <c r="F176" s="45"/>
      <c r="G176" s="22">
        <v>556</v>
      </c>
      <c r="H176" s="47">
        <f t="shared" si="24"/>
        <v>535</v>
      </c>
      <c r="I176" s="52">
        <f t="shared" si="25"/>
        <v>96.22302158273382</v>
      </c>
    </row>
    <row r="177" spans="1:9" ht="14.25">
      <c r="A177" s="26" t="s">
        <v>237</v>
      </c>
      <c r="B177" s="10">
        <v>218</v>
      </c>
      <c r="C177" s="22">
        <v>235</v>
      </c>
      <c r="D177" s="44">
        <f>E177-C177</f>
        <v>0</v>
      </c>
      <c r="E177" s="22">
        <v>235</v>
      </c>
      <c r="F177" s="45"/>
      <c r="G177" s="22">
        <v>116</v>
      </c>
      <c r="H177" s="47">
        <f t="shared" si="24"/>
        <v>119</v>
      </c>
      <c r="I177" s="52">
        <f t="shared" si="25"/>
        <v>102.58620689655173</v>
      </c>
    </row>
    <row r="178" spans="1:9" ht="14.25">
      <c r="A178" s="26" t="s">
        <v>238</v>
      </c>
      <c r="B178" s="10">
        <v>100</v>
      </c>
      <c r="C178" s="22"/>
      <c r="D178" s="44"/>
      <c r="E178" s="22"/>
      <c r="F178" s="45"/>
      <c r="G178" s="22"/>
      <c r="H178" s="47">
        <f t="shared" si="24"/>
        <v>0</v>
      </c>
      <c r="I178" s="52">
        <f aca="true" t="shared" si="26" ref="I178:I189">IF(G178=0,0,H178/G178*100)</f>
        <v>0</v>
      </c>
    </row>
    <row r="179" spans="1:9" ht="14.25">
      <c r="A179" s="18" t="s">
        <v>239</v>
      </c>
      <c r="B179" s="10"/>
      <c r="C179" s="44"/>
      <c r="D179" s="44">
        <f t="shared" si="21"/>
        <v>0</v>
      </c>
      <c r="E179" s="44"/>
      <c r="F179" s="45"/>
      <c r="G179" s="44">
        <f aca="true" t="shared" si="27" ref="G179:G183">G180</f>
        <v>0</v>
      </c>
      <c r="H179" s="47"/>
      <c r="I179" s="52">
        <f t="shared" si="26"/>
        <v>0</v>
      </c>
    </row>
    <row r="180" spans="1:9" ht="14.25">
      <c r="A180" s="26" t="s">
        <v>240</v>
      </c>
      <c r="B180" s="10"/>
      <c r="C180" s="22"/>
      <c r="D180" s="44">
        <f t="shared" si="21"/>
        <v>0</v>
      </c>
      <c r="E180" s="22"/>
      <c r="F180" s="45"/>
      <c r="G180" s="22"/>
      <c r="H180" s="47"/>
      <c r="I180" s="52">
        <f t="shared" si="26"/>
        <v>0</v>
      </c>
    </row>
    <row r="181" spans="1:9" ht="14.25">
      <c r="A181" s="59" t="s">
        <v>241</v>
      </c>
      <c r="B181" s="10">
        <f>SUM(B182)</f>
        <v>3563</v>
      </c>
      <c r="C181" s="22"/>
      <c r="D181" s="44">
        <f t="shared" si="21"/>
        <v>0</v>
      </c>
      <c r="E181" s="22"/>
      <c r="F181" s="45"/>
      <c r="G181" s="22">
        <f t="shared" si="27"/>
        <v>0</v>
      </c>
      <c r="H181" s="47"/>
      <c r="I181" s="52">
        <f t="shared" si="26"/>
        <v>0</v>
      </c>
    </row>
    <row r="182" spans="1:9" ht="14.25">
      <c r="A182" s="60" t="s">
        <v>242</v>
      </c>
      <c r="B182" s="10">
        <v>3563</v>
      </c>
      <c r="C182" s="22"/>
      <c r="D182" s="44">
        <f t="shared" si="21"/>
        <v>0</v>
      </c>
      <c r="E182" s="22"/>
      <c r="F182" s="45"/>
      <c r="G182" s="22"/>
      <c r="H182" s="47"/>
      <c r="I182" s="52">
        <f t="shared" si="26"/>
        <v>0</v>
      </c>
    </row>
    <row r="183" spans="1:9" ht="14.25">
      <c r="A183" s="59" t="s">
        <v>243</v>
      </c>
      <c r="B183" s="10">
        <f>SUM(B184)</f>
        <v>20</v>
      </c>
      <c r="C183" s="22">
        <v>910</v>
      </c>
      <c r="D183" s="44">
        <f t="shared" si="21"/>
        <v>3200</v>
      </c>
      <c r="E183" s="22">
        <v>4110</v>
      </c>
      <c r="F183" s="45"/>
      <c r="G183" s="22">
        <f t="shared" si="27"/>
        <v>0</v>
      </c>
      <c r="H183" s="47"/>
      <c r="I183" s="52">
        <f t="shared" si="26"/>
        <v>0</v>
      </c>
    </row>
    <row r="184" spans="1:9" ht="14.25">
      <c r="A184" s="60" t="s">
        <v>244</v>
      </c>
      <c r="B184" s="10">
        <v>20</v>
      </c>
      <c r="C184" s="22">
        <v>910</v>
      </c>
      <c r="D184" s="44">
        <f t="shared" si="21"/>
        <v>3200</v>
      </c>
      <c r="E184" s="22">
        <v>4110</v>
      </c>
      <c r="F184" s="45"/>
      <c r="G184" s="22"/>
      <c r="H184" s="47"/>
      <c r="I184" s="52">
        <f t="shared" si="26"/>
        <v>0</v>
      </c>
    </row>
    <row r="185" spans="1:9" ht="14.25">
      <c r="A185" s="59" t="s">
        <v>245</v>
      </c>
      <c r="B185" s="61">
        <v>500</v>
      </c>
      <c r="C185" s="22"/>
      <c r="D185" s="44">
        <f t="shared" si="21"/>
        <v>0</v>
      </c>
      <c r="E185" s="22"/>
      <c r="F185" s="45"/>
      <c r="G185" s="22"/>
      <c r="H185" s="47"/>
      <c r="I185" s="52">
        <f t="shared" si="26"/>
        <v>0</v>
      </c>
    </row>
    <row r="186" spans="1:9" ht="14.25">
      <c r="A186" s="60" t="s">
        <v>246</v>
      </c>
      <c r="B186" s="61"/>
      <c r="C186" s="22"/>
      <c r="D186" s="44">
        <f t="shared" si="21"/>
        <v>0</v>
      </c>
      <c r="E186" s="22"/>
      <c r="F186" s="45"/>
      <c r="G186" s="22"/>
      <c r="H186" s="47"/>
      <c r="I186" s="52">
        <f t="shared" si="26"/>
        <v>0</v>
      </c>
    </row>
    <row r="187" spans="1:9" ht="14.25">
      <c r="A187" s="60" t="s">
        <v>247</v>
      </c>
      <c r="B187" s="61"/>
      <c r="C187" s="22"/>
      <c r="D187" s="44">
        <f t="shared" si="21"/>
        <v>0</v>
      </c>
      <c r="E187" s="22"/>
      <c r="F187" s="45"/>
      <c r="G187" s="22"/>
      <c r="H187" s="47"/>
      <c r="I187" s="52">
        <f t="shared" si="26"/>
        <v>0</v>
      </c>
    </row>
    <row r="188" spans="1:9" ht="14.25">
      <c r="A188" s="18" t="s">
        <v>248</v>
      </c>
      <c r="B188" s="10">
        <f>SUM(B189)</f>
        <v>16000</v>
      </c>
      <c r="C188" s="44">
        <v>1600</v>
      </c>
      <c r="D188" s="44">
        <f t="shared" si="21"/>
        <v>400</v>
      </c>
      <c r="E188" s="44">
        <v>2000</v>
      </c>
      <c r="F188" s="45">
        <f t="shared" si="22"/>
        <v>12.5</v>
      </c>
      <c r="G188" s="44">
        <f>G189+G190</f>
        <v>0</v>
      </c>
      <c r="H188" s="47">
        <f aca="true" t="shared" si="28" ref="H188:H199">E188-G188</f>
        <v>2000</v>
      </c>
      <c r="I188" s="52">
        <f t="shared" si="26"/>
        <v>0</v>
      </c>
    </row>
    <row r="189" spans="1:9" ht="14.25">
      <c r="A189" s="26" t="s">
        <v>249</v>
      </c>
      <c r="B189" s="10">
        <v>16000</v>
      </c>
      <c r="C189" s="44">
        <v>1600</v>
      </c>
      <c r="D189" s="44">
        <f t="shared" si="21"/>
        <v>400</v>
      </c>
      <c r="E189" s="44">
        <v>2000</v>
      </c>
      <c r="F189" s="45">
        <f t="shared" si="22"/>
        <v>12.5</v>
      </c>
      <c r="G189" s="44"/>
      <c r="H189" s="47">
        <f t="shared" si="28"/>
        <v>2000</v>
      </c>
      <c r="I189" s="52">
        <f t="shared" si="26"/>
        <v>0</v>
      </c>
    </row>
    <row r="190" spans="1:9" ht="14.25">
      <c r="A190" s="26" t="s">
        <v>250</v>
      </c>
      <c r="B190" s="10"/>
      <c r="C190" s="22"/>
      <c r="D190" s="44">
        <f t="shared" si="21"/>
        <v>0</v>
      </c>
      <c r="E190" s="22"/>
      <c r="F190" s="45">
        <f t="shared" si="22"/>
        <v>0</v>
      </c>
      <c r="G190" s="22"/>
      <c r="H190" s="47">
        <f t="shared" si="28"/>
        <v>0</v>
      </c>
      <c r="I190" s="52">
        <f t="shared" si="20"/>
        <v>0</v>
      </c>
    </row>
    <row r="191" spans="1:9" ht="14.25">
      <c r="A191" s="62" t="s">
        <v>251</v>
      </c>
      <c r="B191" s="63">
        <f>B192+B194+B197+B214+B217+B218+B231</f>
        <v>15249</v>
      </c>
      <c r="C191" s="64">
        <f>C192+C194+C197+C214+C217+C218+C231</f>
        <v>945</v>
      </c>
      <c r="D191" s="44">
        <f t="shared" si="21"/>
        <v>19707</v>
      </c>
      <c r="E191" s="64">
        <f>E192+E194+E197+E214+E217+E218+E231</f>
        <v>20652</v>
      </c>
      <c r="F191" s="45">
        <f t="shared" si="22"/>
        <v>135.43183159551447</v>
      </c>
      <c r="G191" s="64">
        <f>G192+G194+G197+G214+G217+G218+G231</f>
        <v>3281</v>
      </c>
      <c r="H191" s="46">
        <f t="shared" si="28"/>
        <v>17371</v>
      </c>
      <c r="I191" s="52">
        <f t="shared" si="20"/>
        <v>529.442243218531</v>
      </c>
    </row>
    <row r="192" spans="1:9" ht="14.25">
      <c r="A192" s="62" t="s">
        <v>252</v>
      </c>
      <c r="B192" s="63">
        <v>20</v>
      </c>
      <c r="C192" s="64">
        <f>SUM(C193:C193)</f>
        <v>0</v>
      </c>
      <c r="D192" s="44">
        <f t="shared" si="21"/>
        <v>0</v>
      </c>
      <c r="E192" s="64">
        <f>SUM(E193:E193)</f>
        <v>0</v>
      </c>
      <c r="F192" s="45">
        <f t="shared" si="22"/>
        <v>0</v>
      </c>
      <c r="G192" s="64">
        <v>20</v>
      </c>
      <c r="H192" s="47">
        <f t="shared" si="28"/>
        <v>-20</v>
      </c>
      <c r="I192" s="52">
        <f t="shared" si="20"/>
        <v>-100</v>
      </c>
    </row>
    <row r="193" spans="1:9" ht="14.25">
      <c r="A193" s="65" t="s">
        <v>253</v>
      </c>
      <c r="B193" s="63"/>
      <c r="C193" s="66"/>
      <c r="D193" s="44">
        <f t="shared" si="21"/>
        <v>0</v>
      </c>
      <c r="E193" s="66"/>
      <c r="F193" s="45">
        <f t="shared" si="22"/>
        <v>0</v>
      </c>
      <c r="G193" s="66"/>
      <c r="H193" s="47">
        <f t="shared" si="28"/>
        <v>0</v>
      </c>
      <c r="I193" s="52">
        <f t="shared" si="20"/>
        <v>0</v>
      </c>
    </row>
    <row r="194" spans="1:9" ht="14.25">
      <c r="A194" s="62" t="s">
        <v>254</v>
      </c>
      <c r="B194" s="63">
        <v>263</v>
      </c>
      <c r="C194" s="64">
        <v>310</v>
      </c>
      <c r="D194" s="44">
        <f t="shared" si="21"/>
        <v>0</v>
      </c>
      <c r="E194" s="64">
        <v>310</v>
      </c>
      <c r="F194" s="45">
        <f t="shared" si="22"/>
        <v>117.87072243346009</v>
      </c>
      <c r="G194" s="64">
        <v>125</v>
      </c>
      <c r="H194" s="47">
        <f t="shared" si="28"/>
        <v>185</v>
      </c>
      <c r="I194" s="52">
        <f t="shared" si="20"/>
        <v>148</v>
      </c>
    </row>
    <row r="195" spans="1:9" ht="14.25">
      <c r="A195" s="60" t="s">
        <v>255</v>
      </c>
      <c r="B195" s="63">
        <v>263</v>
      </c>
      <c r="C195" s="66">
        <v>310</v>
      </c>
      <c r="D195" s="44">
        <f t="shared" si="21"/>
        <v>0</v>
      </c>
      <c r="E195" s="66">
        <v>310</v>
      </c>
      <c r="F195" s="45">
        <f t="shared" si="22"/>
        <v>117.87072243346009</v>
      </c>
      <c r="G195" s="66">
        <v>125</v>
      </c>
      <c r="H195" s="47">
        <f t="shared" si="28"/>
        <v>185</v>
      </c>
      <c r="I195" s="52">
        <f t="shared" si="20"/>
        <v>148</v>
      </c>
    </row>
    <row r="196" spans="1:9" ht="14.25">
      <c r="A196" s="65" t="s">
        <v>256</v>
      </c>
      <c r="B196" s="63"/>
      <c r="C196" s="66"/>
      <c r="D196" s="44">
        <f t="shared" si="21"/>
        <v>0</v>
      </c>
      <c r="E196" s="66"/>
      <c r="F196" s="45">
        <f t="shared" si="22"/>
        <v>0</v>
      </c>
      <c r="G196" s="66"/>
      <c r="H196" s="47">
        <f t="shared" si="28"/>
        <v>0</v>
      </c>
      <c r="I196" s="52">
        <f t="shared" si="20"/>
        <v>0</v>
      </c>
    </row>
    <row r="197" spans="1:9" ht="14.25">
      <c r="A197" s="62" t="s">
        <v>257</v>
      </c>
      <c r="B197" s="63">
        <f>B198+B199</f>
        <v>13068</v>
      </c>
      <c r="C197" s="64">
        <v>105</v>
      </c>
      <c r="D197" s="44">
        <f t="shared" si="21"/>
        <v>19707</v>
      </c>
      <c r="E197" s="64">
        <v>19812</v>
      </c>
      <c r="F197" s="45">
        <f t="shared" si="22"/>
        <v>151.60697887970616</v>
      </c>
      <c r="G197" s="64">
        <v>1834</v>
      </c>
      <c r="H197" s="46">
        <f t="shared" si="28"/>
        <v>17978</v>
      </c>
      <c r="I197" s="52">
        <f t="shared" si="20"/>
        <v>980.2617230098147</v>
      </c>
    </row>
    <row r="198" spans="1:9" ht="14.25">
      <c r="A198" s="65" t="s">
        <v>258</v>
      </c>
      <c r="B198" s="63"/>
      <c r="C198" s="66"/>
      <c r="D198" s="44">
        <f t="shared" si="21"/>
        <v>0</v>
      </c>
      <c r="E198" s="66"/>
      <c r="F198" s="45">
        <f t="shared" si="22"/>
        <v>0</v>
      </c>
      <c r="G198" s="66"/>
      <c r="H198" s="47">
        <f t="shared" si="28"/>
        <v>0</v>
      </c>
      <c r="I198" s="52">
        <f t="shared" si="20"/>
        <v>0</v>
      </c>
    </row>
    <row r="199" spans="1:9" ht="14.25">
      <c r="A199" s="67" t="s">
        <v>259</v>
      </c>
      <c r="B199" s="63">
        <v>13068</v>
      </c>
      <c r="C199" s="64">
        <v>105</v>
      </c>
      <c r="D199" s="44">
        <f t="shared" si="21"/>
        <v>1707</v>
      </c>
      <c r="E199" s="64">
        <v>1812</v>
      </c>
      <c r="F199" s="45">
        <f t="shared" si="22"/>
        <v>13.86593204775023</v>
      </c>
      <c r="G199" s="64">
        <v>1834</v>
      </c>
      <c r="H199" s="47">
        <f t="shared" si="28"/>
        <v>-22</v>
      </c>
      <c r="I199" s="56">
        <f aca="true" t="shared" si="29" ref="I199:I237">IF(G199=0,0,H199/G199*100)</f>
        <v>-1.1995637949836424</v>
      </c>
    </row>
    <row r="200" spans="1:9" ht="14.25">
      <c r="A200" s="65" t="s">
        <v>260</v>
      </c>
      <c r="B200" s="68">
        <v>4600</v>
      </c>
      <c r="C200" s="66">
        <v>100</v>
      </c>
      <c r="D200" s="44">
        <f t="shared" si="21"/>
        <v>1707</v>
      </c>
      <c r="E200" s="66">
        <v>1807</v>
      </c>
      <c r="F200" s="45"/>
      <c r="G200" s="66"/>
      <c r="H200" s="47">
        <f aca="true" t="shared" si="30" ref="H200:H217">E200-G200</f>
        <v>1807</v>
      </c>
      <c r="I200" s="56">
        <f t="shared" si="29"/>
        <v>0</v>
      </c>
    </row>
    <row r="201" spans="1:9" ht="14.25">
      <c r="A201" s="65" t="s">
        <v>261</v>
      </c>
      <c r="B201" s="68">
        <v>988</v>
      </c>
      <c r="C201" s="66">
        <v>5</v>
      </c>
      <c r="D201" s="44">
        <f t="shared" si="21"/>
        <v>0</v>
      </c>
      <c r="E201" s="66">
        <v>5</v>
      </c>
      <c r="F201" s="45"/>
      <c r="G201" s="66">
        <v>975</v>
      </c>
      <c r="H201" s="47">
        <f t="shared" si="30"/>
        <v>-970</v>
      </c>
      <c r="I201" s="56">
        <f aca="true" t="shared" si="31" ref="I200:I214">IF(G201=0,0,H201/G201*100)</f>
        <v>-99.48717948717949</v>
      </c>
    </row>
    <row r="202" spans="1:9" ht="14.25">
      <c r="A202" s="65" t="s">
        <v>262</v>
      </c>
      <c r="B202" s="68"/>
      <c r="C202" s="66"/>
      <c r="D202" s="44">
        <f t="shared" si="21"/>
        <v>0</v>
      </c>
      <c r="E202" s="66"/>
      <c r="F202" s="45"/>
      <c r="G202" s="66"/>
      <c r="H202" s="47">
        <f t="shared" si="30"/>
        <v>0</v>
      </c>
      <c r="I202" s="56">
        <f t="shared" si="31"/>
        <v>0</v>
      </c>
    </row>
    <row r="203" spans="1:9" ht="14.25">
      <c r="A203" s="65" t="s">
        <v>263</v>
      </c>
      <c r="B203" s="69">
        <v>50</v>
      </c>
      <c r="C203" s="66"/>
      <c r="D203" s="44">
        <f t="shared" si="21"/>
        <v>0</v>
      </c>
      <c r="E203" s="66"/>
      <c r="F203" s="45"/>
      <c r="G203" s="66">
        <v>39</v>
      </c>
      <c r="H203" s="47">
        <f t="shared" si="30"/>
        <v>-39</v>
      </c>
      <c r="I203" s="56">
        <f t="shared" si="31"/>
        <v>-100</v>
      </c>
    </row>
    <row r="204" spans="1:9" ht="14.25">
      <c r="A204" s="65" t="s">
        <v>264</v>
      </c>
      <c r="B204" s="68"/>
      <c r="C204" s="66"/>
      <c r="D204" s="44">
        <f t="shared" si="21"/>
        <v>0</v>
      </c>
      <c r="E204" s="66"/>
      <c r="F204" s="45"/>
      <c r="G204" s="66"/>
      <c r="H204" s="47">
        <f t="shared" si="30"/>
        <v>0</v>
      </c>
      <c r="I204" s="56">
        <f t="shared" si="31"/>
        <v>0</v>
      </c>
    </row>
    <row r="205" spans="1:9" ht="14.25">
      <c r="A205" s="65" t="s">
        <v>265</v>
      </c>
      <c r="B205" s="63"/>
      <c r="C205" s="66"/>
      <c r="D205" s="44">
        <f t="shared" si="21"/>
        <v>0</v>
      </c>
      <c r="E205" s="66"/>
      <c r="F205" s="45"/>
      <c r="G205" s="66"/>
      <c r="H205" s="47">
        <f t="shared" si="30"/>
        <v>0</v>
      </c>
      <c r="I205" s="56">
        <f t="shared" si="31"/>
        <v>0</v>
      </c>
    </row>
    <row r="206" spans="1:9" ht="14.25">
      <c r="A206" s="65" t="s">
        <v>266</v>
      </c>
      <c r="B206" s="63"/>
      <c r="C206" s="66"/>
      <c r="D206" s="44">
        <f aca="true" t="shared" si="32" ref="D206:D237">E206-C206</f>
        <v>0</v>
      </c>
      <c r="E206" s="66"/>
      <c r="F206" s="45"/>
      <c r="G206" s="66"/>
      <c r="H206" s="47">
        <f t="shared" si="30"/>
        <v>0</v>
      </c>
      <c r="I206" s="56">
        <f t="shared" si="31"/>
        <v>0</v>
      </c>
    </row>
    <row r="207" spans="1:9" ht="14.25">
      <c r="A207" s="70" t="s">
        <v>267</v>
      </c>
      <c r="B207" s="63">
        <v>7430</v>
      </c>
      <c r="C207" s="66"/>
      <c r="D207" s="44">
        <f t="shared" si="32"/>
        <v>0</v>
      </c>
      <c r="E207" s="66"/>
      <c r="F207" s="45"/>
      <c r="G207" s="66">
        <v>820</v>
      </c>
      <c r="H207" s="47">
        <f t="shared" si="30"/>
        <v>-820</v>
      </c>
      <c r="I207" s="56">
        <f t="shared" si="31"/>
        <v>-100</v>
      </c>
    </row>
    <row r="208" spans="1:9" ht="14.25">
      <c r="A208" s="71" t="s">
        <v>268</v>
      </c>
      <c r="B208" s="63"/>
      <c r="C208" s="64"/>
      <c r="D208" s="44">
        <f t="shared" si="32"/>
        <v>18000</v>
      </c>
      <c r="E208" s="64">
        <v>18000</v>
      </c>
      <c r="F208" s="45"/>
      <c r="G208" s="64"/>
      <c r="H208" s="47">
        <f t="shared" si="30"/>
        <v>18000</v>
      </c>
      <c r="I208" s="56">
        <f t="shared" si="31"/>
        <v>0</v>
      </c>
    </row>
    <row r="209" spans="1:9" ht="14.25">
      <c r="A209" s="72" t="s">
        <v>260</v>
      </c>
      <c r="B209" s="63"/>
      <c r="C209" s="66"/>
      <c r="D209" s="44">
        <f t="shared" si="32"/>
        <v>12000</v>
      </c>
      <c r="E209" s="66">
        <v>12000</v>
      </c>
      <c r="F209" s="45">
        <f t="shared" si="22"/>
        <v>0</v>
      </c>
      <c r="G209" s="66"/>
      <c r="H209" s="47">
        <f t="shared" si="30"/>
        <v>12000</v>
      </c>
      <c r="I209" s="56">
        <f t="shared" si="31"/>
        <v>0</v>
      </c>
    </row>
    <row r="210" spans="1:9" ht="14.25">
      <c r="A210" s="65" t="s">
        <v>269</v>
      </c>
      <c r="B210" s="63"/>
      <c r="C210" s="66"/>
      <c r="D210" s="44">
        <f t="shared" si="32"/>
        <v>6000</v>
      </c>
      <c r="E210" s="66">
        <v>6000</v>
      </c>
      <c r="F210" s="45">
        <f t="shared" si="22"/>
        <v>0</v>
      </c>
      <c r="G210" s="66"/>
      <c r="H210" s="47">
        <f t="shared" si="30"/>
        <v>6000</v>
      </c>
      <c r="I210" s="56">
        <f t="shared" si="31"/>
        <v>0</v>
      </c>
    </row>
    <row r="211" spans="1:9" ht="21.75" customHeight="1">
      <c r="A211" s="73" t="s">
        <v>270</v>
      </c>
      <c r="B211" s="63"/>
      <c r="C211" s="64"/>
      <c r="D211" s="44">
        <f t="shared" si="32"/>
        <v>0</v>
      </c>
      <c r="E211" s="64"/>
      <c r="F211" s="45"/>
      <c r="G211" s="64"/>
      <c r="H211" s="47">
        <f t="shared" si="30"/>
        <v>0</v>
      </c>
      <c r="I211" s="56">
        <f t="shared" si="31"/>
        <v>0</v>
      </c>
    </row>
    <row r="212" spans="1:9" ht="14.25">
      <c r="A212" s="70" t="s">
        <v>271</v>
      </c>
      <c r="B212" s="63"/>
      <c r="C212" s="66"/>
      <c r="D212" s="44">
        <f t="shared" si="32"/>
        <v>0</v>
      </c>
      <c r="E212" s="66"/>
      <c r="F212" s="45">
        <f t="shared" si="22"/>
        <v>0</v>
      </c>
      <c r="G212" s="66"/>
      <c r="H212" s="47">
        <f t="shared" si="30"/>
        <v>0</v>
      </c>
      <c r="I212" s="56">
        <f t="shared" si="31"/>
        <v>0</v>
      </c>
    </row>
    <row r="213" spans="1:9" ht="14.25">
      <c r="A213" s="70" t="s">
        <v>272</v>
      </c>
      <c r="B213" s="63"/>
      <c r="C213" s="66"/>
      <c r="D213" s="44">
        <f t="shared" si="32"/>
        <v>0</v>
      </c>
      <c r="E213" s="66"/>
      <c r="F213" s="45"/>
      <c r="G213" s="66"/>
      <c r="H213" s="47">
        <f t="shared" si="30"/>
        <v>0</v>
      </c>
      <c r="I213" s="56">
        <f t="shared" si="31"/>
        <v>0</v>
      </c>
    </row>
    <row r="214" spans="1:9" ht="14.25">
      <c r="A214" s="62" t="s">
        <v>273</v>
      </c>
      <c r="B214" s="63">
        <v>615</v>
      </c>
      <c r="C214" s="64">
        <v>374</v>
      </c>
      <c r="D214" s="44">
        <f t="shared" si="32"/>
        <v>0</v>
      </c>
      <c r="E214" s="64">
        <v>374</v>
      </c>
      <c r="F214" s="45">
        <f t="shared" si="22"/>
        <v>60.8130081300813</v>
      </c>
      <c r="G214" s="64">
        <v>585</v>
      </c>
      <c r="H214" s="47">
        <f t="shared" si="30"/>
        <v>-211</v>
      </c>
      <c r="I214" s="56">
        <f t="shared" si="31"/>
        <v>-36.06837606837607</v>
      </c>
    </row>
    <row r="215" spans="1:9" ht="14.25">
      <c r="A215" s="74" t="s">
        <v>274</v>
      </c>
      <c r="B215" s="63">
        <v>615</v>
      </c>
      <c r="C215" s="66">
        <v>374</v>
      </c>
      <c r="D215" s="44">
        <f t="shared" si="32"/>
        <v>0</v>
      </c>
      <c r="E215" s="66">
        <v>374</v>
      </c>
      <c r="F215" s="45">
        <f t="shared" si="22"/>
        <v>60.8130081300813</v>
      </c>
      <c r="G215" s="66">
        <v>585</v>
      </c>
      <c r="H215" s="47">
        <f t="shared" si="30"/>
        <v>-211</v>
      </c>
      <c r="I215" s="52">
        <f t="shared" si="29"/>
        <v>-36.06837606837607</v>
      </c>
    </row>
    <row r="216" spans="1:9" ht="14.25">
      <c r="A216" s="60" t="s">
        <v>275</v>
      </c>
      <c r="B216" s="63"/>
      <c r="C216" s="66"/>
      <c r="D216" s="44">
        <f t="shared" si="32"/>
        <v>0</v>
      </c>
      <c r="E216" s="66"/>
      <c r="F216" s="45">
        <f t="shared" si="22"/>
        <v>0</v>
      </c>
      <c r="G216" s="66"/>
      <c r="H216" s="47">
        <f t="shared" si="30"/>
        <v>0</v>
      </c>
      <c r="I216" s="52">
        <f t="shared" si="29"/>
        <v>0</v>
      </c>
    </row>
    <row r="217" spans="1:9" ht="14.25">
      <c r="A217" s="59" t="s">
        <v>276</v>
      </c>
      <c r="B217" s="63"/>
      <c r="C217" s="66"/>
      <c r="D217" s="44">
        <f t="shared" si="32"/>
        <v>0</v>
      </c>
      <c r="E217" s="66"/>
      <c r="F217" s="45">
        <f t="shared" si="22"/>
        <v>0</v>
      </c>
      <c r="G217" s="66"/>
      <c r="H217" s="47">
        <f t="shared" si="30"/>
        <v>0</v>
      </c>
      <c r="I217" s="52">
        <f t="shared" si="29"/>
        <v>0</v>
      </c>
    </row>
    <row r="218" spans="1:9" ht="14.25">
      <c r="A218" s="62" t="s">
        <v>277</v>
      </c>
      <c r="B218" s="63">
        <v>1100</v>
      </c>
      <c r="C218" s="64">
        <v>156</v>
      </c>
      <c r="D218" s="44">
        <f t="shared" si="32"/>
        <v>0</v>
      </c>
      <c r="E218" s="64">
        <v>156</v>
      </c>
      <c r="F218" s="45">
        <f t="shared" si="22"/>
        <v>14.181818181818182</v>
      </c>
      <c r="G218" s="64">
        <v>717</v>
      </c>
      <c r="H218" s="47">
        <f aca="true" t="shared" si="33" ref="H218:H227">E218-G218</f>
        <v>-561</v>
      </c>
      <c r="I218" s="52">
        <f t="shared" si="29"/>
        <v>-78.24267782426779</v>
      </c>
    </row>
    <row r="219" spans="1:9" ht="14.25">
      <c r="A219" s="65" t="s">
        <v>278</v>
      </c>
      <c r="B219" s="63">
        <v>15</v>
      </c>
      <c r="C219" s="66"/>
      <c r="D219" s="44"/>
      <c r="E219" s="66"/>
      <c r="F219" s="45">
        <f t="shared" si="22"/>
        <v>0</v>
      </c>
      <c r="G219" s="66">
        <v>5</v>
      </c>
      <c r="H219" s="47">
        <f t="shared" si="33"/>
        <v>-5</v>
      </c>
      <c r="I219" s="52">
        <f t="shared" si="29"/>
        <v>-100</v>
      </c>
    </row>
    <row r="220" spans="1:9" ht="14.25">
      <c r="A220" s="62" t="s">
        <v>279</v>
      </c>
      <c r="B220" s="63"/>
      <c r="C220" s="64"/>
      <c r="D220" s="44">
        <f t="shared" si="32"/>
        <v>0</v>
      </c>
      <c r="E220" s="64"/>
      <c r="F220" s="45"/>
      <c r="G220" s="64"/>
      <c r="H220" s="47"/>
      <c r="I220" s="52"/>
    </row>
    <row r="221" spans="1:9" ht="14.25">
      <c r="A221" s="65" t="s">
        <v>280</v>
      </c>
      <c r="B221" s="63"/>
      <c r="C221" s="66"/>
      <c r="D221" s="44">
        <f t="shared" si="32"/>
        <v>0</v>
      </c>
      <c r="E221" s="66"/>
      <c r="F221" s="45"/>
      <c r="G221" s="66"/>
      <c r="H221" s="47"/>
      <c r="I221" s="52"/>
    </row>
    <row r="222" spans="1:9" ht="14.25">
      <c r="A222" s="75" t="s">
        <v>281</v>
      </c>
      <c r="B222" s="63">
        <f>SUM(B223:B230)</f>
        <v>1085</v>
      </c>
      <c r="C222" s="64">
        <v>156</v>
      </c>
      <c r="D222" s="44">
        <f t="shared" si="32"/>
        <v>0</v>
      </c>
      <c r="E222" s="64">
        <v>156</v>
      </c>
      <c r="F222" s="45">
        <f t="shared" si="22"/>
        <v>14.377880184331799</v>
      </c>
      <c r="G222" s="64">
        <v>712</v>
      </c>
      <c r="H222" s="47">
        <f t="shared" si="33"/>
        <v>-556</v>
      </c>
      <c r="I222" s="52">
        <f t="shared" si="29"/>
        <v>-78.08988764044943</v>
      </c>
    </row>
    <row r="223" spans="1:9" ht="14.25">
      <c r="A223" s="60" t="s">
        <v>282</v>
      </c>
      <c r="B223" s="68">
        <v>0</v>
      </c>
      <c r="C223" s="66">
        <v>47</v>
      </c>
      <c r="D223" s="44">
        <f t="shared" si="32"/>
        <v>0</v>
      </c>
      <c r="E223" s="66">
        <v>47</v>
      </c>
      <c r="F223" s="45">
        <f t="shared" si="22"/>
        <v>0</v>
      </c>
      <c r="G223" s="66">
        <v>477</v>
      </c>
      <c r="H223" s="47">
        <f t="shared" si="33"/>
        <v>-430</v>
      </c>
      <c r="I223" s="52">
        <f t="shared" si="29"/>
        <v>-90.14675052410901</v>
      </c>
    </row>
    <row r="224" spans="1:9" ht="14.25">
      <c r="A224" s="60" t="s">
        <v>283</v>
      </c>
      <c r="B224" s="68">
        <v>502</v>
      </c>
      <c r="C224" s="66">
        <v>20</v>
      </c>
      <c r="D224" s="44">
        <f t="shared" si="32"/>
        <v>0</v>
      </c>
      <c r="E224" s="66">
        <v>20</v>
      </c>
      <c r="F224" s="45">
        <f t="shared" si="22"/>
        <v>3.9840637450199203</v>
      </c>
      <c r="G224" s="66">
        <v>155</v>
      </c>
      <c r="H224" s="47">
        <f t="shared" si="33"/>
        <v>-135</v>
      </c>
      <c r="I224" s="52">
        <f t="shared" si="29"/>
        <v>-87.09677419354838</v>
      </c>
    </row>
    <row r="225" spans="1:9" ht="14.25">
      <c r="A225" s="60" t="s">
        <v>284</v>
      </c>
      <c r="B225" s="68">
        <v>323</v>
      </c>
      <c r="C225" s="66">
        <v>39</v>
      </c>
      <c r="D225" s="44">
        <f t="shared" si="32"/>
        <v>0</v>
      </c>
      <c r="E225" s="66">
        <v>39</v>
      </c>
      <c r="F225" s="45">
        <f t="shared" si="22"/>
        <v>12.074303405572756</v>
      </c>
      <c r="G225" s="66">
        <v>9</v>
      </c>
      <c r="H225" s="47">
        <f t="shared" si="33"/>
        <v>30</v>
      </c>
      <c r="I225" s="52">
        <f t="shared" si="29"/>
        <v>333.33333333333337</v>
      </c>
    </row>
    <row r="226" spans="1:9" ht="14.25">
      <c r="A226" s="60" t="s">
        <v>285</v>
      </c>
      <c r="B226" s="68">
        <v>10</v>
      </c>
      <c r="C226" s="66">
        <v>24</v>
      </c>
      <c r="D226" s="44">
        <f t="shared" si="32"/>
        <v>0</v>
      </c>
      <c r="E226" s="66">
        <v>24</v>
      </c>
      <c r="F226" s="45">
        <f t="shared" si="22"/>
        <v>240</v>
      </c>
      <c r="G226" s="66">
        <v>46</v>
      </c>
      <c r="H226" s="47">
        <f t="shared" si="33"/>
        <v>-22</v>
      </c>
      <c r="I226" s="52">
        <f t="shared" si="29"/>
        <v>-47.82608695652174</v>
      </c>
    </row>
    <row r="227" spans="1:9" ht="14.25">
      <c r="A227" s="60" t="s">
        <v>286</v>
      </c>
      <c r="B227" s="68">
        <v>0</v>
      </c>
      <c r="C227" s="76"/>
      <c r="D227" s="44">
        <f t="shared" si="32"/>
        <v>0</v>
      </c>
      <c r="E227" s="76"/>
      <c r="F227" s="45">
        <f t="shared" si="22"/>
        <v>0</v>
      </c>
      <c r="G227" s="76"/>
      <c r="H227" s="47">
        <f aca="true" t="shared" si="34" ref="H227:H233">E227-G227</f>
        <v>0</v>
      </c>
      <c r="I227" s="52">
        <f t="shared" si="29"/>
        <v>0</v>
      </c>
    </row>
    <row r="228" spans="1:9" ht="14.25">
      <c r="A228" s="60" t="s">
        <v>287</v>
      </c>
      <c r="B228" s="68">
        <v>50</v>
      </c>
      <c r="C228" s="76"/>
      <c r="D228" s="44">
        <f t="shared" si="32"/>
        <v>0</v>
      </c>
      <c r="E228" s="76"/>
      <c r="F228" s="45"/>
      <c r="G228" s="76"/>
      <c r="H228" s="47">
        <f t="shared" si="34"/>
        <v>0</v>
      </c>
      <c r="I228" s="52">
        <f t="shared" si="29"/>
        <v>0</v>
      </c>
    </row>
    <row r="229" spans="1:9" ht="14.25">
      <c r="A229" s="60" t="s">
        <v>288</v>
      </c>
      <c r="B229" s="68">
        <v>25</v>
      </c>
      <c r="C229" s="77">
        <v>26</v>
      </c>
      <c r="D229" s="44">
        <f t="shared" si="32"/>
        <v>0</v>
      </c>
      <c r="E229" s="77">
        <v>26</v>
      </c>
      <c r="F229" s="45"/>
      <c r="G229" s="77">
        <v>23</v>
      </c>
      <c r="H229" s="47">
        <f t="shared" si="34"/>
        <v>3</v>
      </c>
      <c r="I229" s="52">
        <f t="shared" si="29"/>
        <v>13.043478260869565</v>
      </c>
    </row>
    <row r="230" spans="1:9" ht="14.25">
      <c r="A230" s="60" t="s">
        <v>289</v>
      </c>
      <c r="B230" s="68">
        <v>175</v>
      </c>
      <c r="C230" s="76"/>
      <c r="D230" s="44">
        <f t="shared" si="32"/>
        <v>0</v>
      </c>
      <c r="E230" s="76"/>
      <c r="F230" s="45"/>
      <c r="G230" s="76">
        <v>2</v>
      </c>
      <c r="H230" s="47">
        <f t="shared" si="34"/>
        <v>-2</v>
      </c>
      <c r="I230" s="52">
        <f t="shared" si="29"/>
        <v>-100</v>
      </c>
    </row>
    <row r="231" spans="1:9" ht="14.25">
      <c r="A231" s="59" t="s">
        <v>290</v>
      </c>
      <c r="B231" s="68">
        <v>183</v>
      </c>
      <c r="C231" s="78"/>
      <c r="D231" s="44">
        <f t="shared" si="32"/>
        <v>0</v>
      </c>
      <c r="E231" s="78"/>
      <c r="F231" s="45"/>
      <c r="G231" s="78"/>
      <c r="H231" s="47">
        <f t="shared" si="34"/>
        <v>0</v>
      </c>
      <c r="I231" s="52">
        <f t="shared" si="29"/>
        <v>0</v>
      </c>
    </row>
    <row r="232" spans="1:9" ht="14.25">
      <c r="A232" s="60" t="s">
        <v>291</v>
      </c>
      <c r="B232" s="68">
        <v>183</v>
      </c>
      <c r="C232" s="76"/>
      <c r="D232" s="44">
        <f t="shared" si="32"/>
        <v>0</v>
      </c>
      <c r="E232" s="76"/>
      <c r="F232" s="45"/>
      <c r="G232" s="76"/>
      <c r="H232" s="47">
        <f t="shared" si="34"/>
        <v>0</v>
      </c>
      <c r="I232" s="52">
        <f t="shared" si="29"/>
        <v>0</v>
      </c>
    </row>
    <row r="233" spans="1:9" ht="14.25">
      <c r="A233" s="79" t="s">
        <v>292</v>
      </c>
      <c r="B233" s="68"/>
      <c r="C233" s="76"/>
      <c r="D233" s="44">
        <f t="shared" si="32"/>
        <v>0</v>
      </c>
      <c r="E233" s="76"/>
      <c r="F233" s="45"/>
      <c r="G233" s="76"/>
      <c r="H233" s="47">
        <f t="shared" si="34"/>
        <v>0</v>
      </c>
      <c r="I233" s="52">
        <f t="shared" si="29"/>
        <v>0</v>
      </c>
    </row>
    <row r="234" spans="1:9" ht="14.25">
      <c r="A234" s="80"/>
      <c r="B234" s="81"/>
      <c r="C234" s="82"/>
      <c r="D234" s="83">
        <f t="shared" si="32"/>
        <v>0</v>
      </c>
      <c r="E234" s="82"/>
      <c r="F234" s="84"/>
      <c r="G234" s="82"/>
      <c r="H234" s="85"/>
      <c r="I234" s="86">
        <f t="shared" si="29"/>
        <v>0</v>
      </c>
    </row>
    <row r="235" spans="1:9" ht="14.25">
      <c r="A235" s="80"/>
      <c r="B235" s="81"/>
      <c r="C235" s="82"/>
      <c r="D235" s="83">
        <f t="shared" si="32"/>
        <v>0</v>
      </c>
      <c r="E235" s="82"/>
      <c r="F235" s="84"/>
      <c r="G235" s="82"/>
      <c r="H235" s="85"/>
      <c r="I235" s="86">
        <f t="shared" si="29"/>
        <v>0</v>
      </c>
    </row>
    <row r="236" spans="1:9" ht="14.25">
      <c r="A236" s="80"/>
      <c r="B236" s="81"/>
      <c r="C236" s="82"/>
      <c r="D236" s="83">
        <f t="shared" si="32"/>
        <v>0</v>
      </c>
      <c r="E236" s="82"/>
      <c r="F236" s="84"/>
      <c r="G236" s="82"/>
      <c r="H236" s="85"/>
      <c r="I236" s="86">
        <f t="shared" si="29"/>
        <v>0</v>
      </c>
    </row>
    <row r="237" spans="1:9" ht="14.25">
      <c r="A237" s="80"/>
      <c r="B237" s="81"/>
      <c r="C237" s="82"/>
      <c r="D237" s="83">
        <f t="shared" si="32"/>
        <v>0</v>
      </c>
      <c r="E237" s="82"/>
      <c r="F237" s="84"/>
      <c r="G237" s="82"/>
      <c r="H237" s="85"/>
      <c r="I237" s="86">
        <f t="shared" si="29"/>
        <v>0</v>
      </c>
    </row>
  </sheetData>
  <sheetProtection/>
  <mergeCells count="10">
    <mergeCell ref="A1:I1"/>
    <mergeCell ref="H2:I2"/>
    <mergeCell ref="H3:I3"/>
    <mergeCell ref="A3:A4"/>
    <mergeCell ref="B3:B4"/>
    <mergeCell ref="C3:C4"/>
    <mergeCell ref="D3:D4"/>
    <mergeCell ref="E3:E4"/>
    <mergeCell ref="F3:F4"/>
    <mergeCell ref="G3:G4"/>
  </mergeCells>
  <dataValidations count="1">
    <dataValidation type="custom" allowBlank="1" showInputMessage="1" showErrorMessage="1" errorTitle="提示" error="对不起，此处只能输入数字。" sqref="B185:B187 B234:B237">
      <formula1>OR(B185="",ISNUMBER(B185))</formula1>
    </dataValidation>
  </dataValidations>
  <printOptions/>
  <pageMargins left="0.6298611111111111" right="0.16875" top="1" bottom="1.2715277777777778" header="0.5" footer="0.5"/>
  <pageSetup firstPageNumber="7" useFirstPageNumber="1" horizontalDpi="600" verticalDpi="600" orientation="portrait" paperSize="9" scale="93"/>
  <headerFooter scaleWithDoc="0" alignWithMargins="0">
    <oddFooter>&amp;C&amp;P&amp;</oddFooter>
  </headerFooter>
</worksheet>
</file>

<file path=xl/worksheets/sheet3.xml><?xml version="1.0" encoding="utf-8"?>
<worksheet xmlns="http://schemas.openxmlformats.org/spreadsheetml/2006/main" xmlns:r="http://schemas.openxmlformats.org/officeDocument/2006/relationships">
  <sheetPr>
    <tabColor indexed="14"/>
  </sheetPr>
  <dimension ref="A1:I49"/>
  <sheetViews>
    <sheetView showGridLines="0" showZeros="0" workbookViewId="0" topLeftCell="A1">
      <selection activeCell="D36" sqref="D36"/>
    </sheetView>
  </sheetViews>
  <sheetFormatPr defaultColWidth="12.125" defaultRowHeight="15" customHeight="1"/>
  <cols>
    <col min="1" max="1" width="38.625" style="0" customWidth="1"/>
    <col min="2" max="2" width="8.875" style="0" customWidth="1"/>
    <col min="3" max="3" width="9.25390625" style="0" customWidth="1"/>
    <col min="4" max="4" width="9.75390625" style="0" customWidth="1"/>
    <col min="5" max="5" width="7.75390625" style="0" customWidth="1"/>
    <col min="6" max="6" width="9.75390625" style="0" customWidth="1"/>
    <col min="7" max="7" width="7.375" style="0" customWidth="1"/>
    <col min="8" max="8" width="8.00390625" style="0" customWidth="1"/>
    <col min="9" max="9" width="6.125" style="0" customWidth="1"/>
    <col min="10" max="254" width="12.125" style="0" customWidth="1"/>
  </cols>
  <sheetData>
    <row r="1" spans="1:8" ht="38.25" customHeight="1">
      <c r="A1" s="1" t="s">
        <v>293</v>
      </c>
      <c r="B1" s="1"/>
      <c r="C1" s="1"/>
      <c r="D1" s="2"/>
      <c r="E1" s="2"/>
      <c r="F1" s="2"/>
      <c r="G1" s="2"/>
      <c r="H1" s="2"/>
    </row>
    <row r="2" spans="1:8" ht="15.75" customHeight="1">
      <c r="A2" s="3"/>
      <c r="B2" s="3"/>
      <c r="C2" s="3"/>
      <c r="D2" s="4"/>
      <c r="E2" s="4"/>
      <c r="F2" s="4"/>
      <c r="G2" s="5" t="s">
        <v>1</v>
      </c>
      <c r="H2" s="5"/>
    </row>
    <row r="3" spans="1:9" ht="15" customHeight="1">
      <c r="A3" s="6" t="s">
        <v>2</v>
      </c>
      <c r="B3" s="6" t="s">
        <v>3</v>
      </c>
      <c r="C3" s="6" t="s">
        <v>5</v>
      </c>
      <c r="D3" s="6" t="s">
        <v>6</v>
      </c>
      <c r="E3" s="6" t="s">
        <v>7</v>
      </c>
      <c r="F3" s="6" t="s">
        <v>8</v>
      </c>
      <c r="G3" s="6" t="s">
        <v>9</v>
      </c>
      <c r="H3" s="7"/>
      <c r="I3" s="32"/>
    </row>
    <row r="4" spans="1:9" ht="15" customHeight="1">
      <c r="A4" s="7"/>
      <c r="B4" s="6"/>
      <c r="C4" s="6"/>
      <c r="D4" s="6"/>
      <c r="E4" s="6"/>
      <c r="F4" s="6"/>
      <c r="G4" s="8" t="s">
        <v>10</v>
      </c>
      <c r="H4" s="7" t="s">
        <v>11</v>
      </c>
      <c r="I4" s="33"/>
    </row>
    <row r="5" spans="1:9" ht="15" customHeight="1">
      <c r="A5" s="9" t="s">
        <v>294</v>
      </c>
      <c r="B5" s="10">
        <f>B6+B36</f>
        <v>39726</v>
      </c>
      <c r="C5" s="11">
        <f>C6+C36</f>
        <v>3198</v>
      </c>
      <c r="D5" s="12">
        <f>D6+D36</f>
        <v>21355</v>
      </c>
      <c r="E5" s="13">
        <f>IF(B5=0,0,D5/B5*100)</f>
        <v>53.755726728087396</v>
      </c>
      <c r="F5" s="12">
        <f>F6+F36</f>
        <v>23444</v>
      </c>
      <c r="G5" s="14">
        <f>D5-F5</f>
        <v>-2089</v>
      </c>
      <c r="H5" s="15">
        <f>IF(F5=0,0,G5/F5*100)</f>
        <v>-8.910595461525336</v>
      </c>
      <c r="I5" s="34"/>
    </row>
    <row r="6" spans="1:9" ht="15" customHeight="1">
      <c r="A6" s="16" t="s">
        <v>295</v>
      </c>
      <c r="B6" s="10">
        <f>B7+B29</f>
        <v>31947</v>
      </c>
      <c r="C6" s="17">
        <f>C7+C29</f>
        <v>1536</v>
      </c>
      <c r="D6" s="17">
        <f>D7+D29</f>
        <v>13933</v>
      </c>
      <c r="E6" s="13">
        <f>IF(B6=0,0,D6/B6*100)</f>
        <v>43.61285879738316</v>
      </c>
      <c r="F6" s="17">
        <f>F7+F29</f>
        <v>18928</v>
      </c>
      <c r="G6" s="14">
        <f>D6-F6</f>
        <v>-4995</v>
      </c>
      <c r="H6" s="15">
        <f>IF(F6=0,0,G6/F6*100)</f>
        <v>-26.38947590870668</v>
      </c>
      <c r="I6" s="35"/>
    </row>
    <row r="7" spans="1:8" ht="15" customHeight="1">
      <c r="A7" s="18" t="s">
        <v>13</v>
      </c>
      <c r="B7" s="10">
        <f>SUM(B10:B28,B8)</f>
        <v>24380</v>
      </c>
      <c r="C7" s="17">
        <f>SUM(C10:C28,C8)</f>
        <v>1454</v>
      </c>
      <c r="D7" s="17">
        <f>SUM(D10:D28,D8)</f>
        <v>11944</v>
      </c>
      <c r="E7" s="13"/>
      <c r="F7" s="17">
        <f>SUM(F10:F28,F8)</f>
        <v>13737</v>
      </c>
      <c r="G7" s="14">
        <f aca="true" t="shared" si="0" ref="G7:G20">D7-F7</f>
        <v>-1793</v>
      </c>
      <c r="H7" s="15">
        <f aca="true" t="shared" si="1" ref="H7:H24">IF(F7=0,0,G7/F7*100)</f>
        <v>-13.05234039455485</v>
      </c>
    </row>
    <row r="8" spans="1:8" ht="15" customHeight="1">
      <c r="A8" s="19" t="s">
        <v>14</v>
      </c>
      <c r="B8" s="20">
        <f>'[1]财政收入分项目'!B7</f>
        <v>7501</v>
      </c>
      <c r="C8" s="21">
        <f>'财政收入分项目'!D7</f>
        <v>785</v>
      </c>
      <c r="D8" s="22">
        <f>'财政收入分项目'!E7</f>
        <v>4515</v>
      </c>
      <c r="E8" s="13"/>
      <c r="F8" s="22">
        <v>3474</v>
      </c>
      <c r="G8" s="14">
        <f t="shared" si="0"/>
        <v>1041</v>
      </c>
      <c r="H8" s="15">
        <f t="shared" si="1"/>
        <v>29.965457685664937</v>
      </c>
    </row>
    <row r="9" spans="1:8" ht="15" customHeight="1">
      <c r="A9" s="19" t="s">
        <v>15</v>
      </c>
      <c r="B9" s="20">
        <f>'[1]财政收入分项目'!B8</f>
        <v>0</v>
      </c>
      <c r="C9" s="21">
        <f>'财政收入分项目'!D8</f>
        <v>322</v>
      </c>
      <c r="D9" s="22">
        <f>'财政收入分项目'!E8</f>
        <v>2633</v>
      </c>
      <c r="E9" s="13"/>
      <c r="F9" s="22">
        <v>2378</v>
      </c>
      <c r="G9" s="14">
        <f t="shared" si="0"/>
        <v>255</v>
      </c>
      <c r="H9" s="15">
        <f t="shared" si="1"/>
        <v>10.723296888141295</v>
      </c>
    </row>
    <row r="10" spans="1:8" ht="15" customHeight="1">
      <c r="A10" s="19" t="s">
        <v>16</v>
      </c>
      <c r="B10" s="20">
        <f>'[1]财政收入分项目'!B9</f>
        <v>0</v>
      </c>
      <c r="C10" s="21">
        <f>'财政收入分项目'!D9</f>
        <v>0</v>
      </c>
      <c r="D10" s="22">
        <f>'财政收入分项目'!E9</f>
        <v>0</v>
      </c>
      <c r="E10" s="13"/>
      <c r="F10" s="22">
        <v>0</v>
      </c>
      <c r="G10" s="14">
        <f t="shared" si="0"/>
        <v>0</v>
      </c>
      <c r="H10" s="15">
        <f t="shared" si="1"/>
        <v>0</v>
      </c>
    </row>
    <row r="11" spans="1:8" ht="15" customHeight="1">
      <c r="A11" s="19" t="s">
        <v>17</v>
      </c>
      <c r="B11" s="20">
        <f>'[1]财政收入分项目'!B10</f>
        <v>894</v>
      </c>
      <c r="C11" s="21">
        <f>'财政收入分项目'!D10</f>
        <v>5</v>
      </c>
      <c r="D11" s="22">
        <f>'财政收入分项目'!E10</f>
        <v>536</v>
      </c>
      <c r="E11" s="13"/>
      <c r="F11" s="22">
        <v>453</v>
      </c>
      <c r="G11" s="14">
        <f t="shared" si="0"/>
        <v>83</v>
      </c>
      <c r="H11" s="15">
        <f t="shared" si="1"/>
        <v>18.322295805739515</v>
      </c>
    </row>
    <row r="12" spans="1:9" ht="15" customHeight="1">
      <c r="A12" s="19" t="s">
        <v>18</v>
      </c>
      <c r="B12" s="20">
        <f>'[1]财政收入分项目'!B11</f>
        <v>256</v>
      </c>
      <c r="C12" s="21">
        <f>'财政收入分项目'!D11</f>
        <v>18</v>
      </c>
      <c r="D12" s="22">
        <f>'财政收入分项目'!E11</f>
        <v>88</v>
      </c>
      <c r="E12" s="13"/>
      <c r="F12" s="22">
        <v>131</v>
      </c>
      <c r="G12" s="14">
        <f t="shared" si="0"/>
        <v>-43</v>
      </c>
      <c r="H12" s="15">
        <f t="shared" si="1"/>
        <v>-32.82442748091603</v>
      </c>
      <c r="I12" s="35"/>
    </row>
    <row r="13" spans="1:8" ht="15" customHeight="1">
      <c r="A13" s="23" t="s">
        <v>296</v>
      </c>
      <c r="B13" s="20">
        <f>'[1]财政收入分项目'!B12</f>
        <v>795</v>
      </c>
      <c r="C13" s="21">
        <f>'财政收入分项目'!D12</f>
        <v>47</v>
      </c>
      <c r="D13" s="22">
        <f>'财政收入分项目'!E12</f>
        <v>258</v>
      </c>
      <c r="E13" s="13">
        <f aca="true" t="shared" si="2" ref="E13:E47">IF(B13=0,0,D13/B13*100)</f>
        <v>32.45283018867924</v>
      </c>
      <c r="F13" s="22">
        <v>413</v>
      </c>
      <c r="G13" s="14">
        <f t="shared" si="0"/>
        <v>-155</v>
      </c>
      <c r="H13" s="15">
        <f t="shared" si="1"/>
        <v>-37.530266343825666</v>
      </c>
    </row>
    <row r="14" spans="1:8" ht="15" customHeight="1">
      <c r="A14" s="23" t="s">
        <v>297</v>
      </c>
      <c r="B14" s="20">
        <f>'[1]财政收入分项目'!B13</f>
        <v>0</v>
      </c>
      <c r="C14" s="21">
        <f>'财政收入分项目'!D13</f>
        <v>0</v>
      </c>
      <c r="D14" s="22">
        <f>'财政收入分项目'!E13</f>
        <v>0</v>
      </c>
      <c r="E14" s="13">
        <f t="shared" si="2"/>
        <v>0</v>
      </c>
      <c r="F14" s="22">
        <v>0</v>
      </c>
      <c r="G14" s="14">
        <f t="shared" si="0"/>
        <v>0</v>
      </c>
      <c r="H14" s="15">
        <f t="shared" si="1"/>
        <v>0</v>
      </c>
    </row>
    <row r="15" spans="1:8" ht="15" customHeight="1">
      <c r="A15" s="23" t="s">
        <v>298</v>
      </c>
      <c r="B15" s="20">
        <f>'[1]财政收入分项目'!B14</f>
        <v>754</v>
      </c>
      <c r="C15" s="21">
        <f>'财政收入分项目'!D14</f>
        <v>79</v>
      </c>
      <c r="D15" s="22">
        <f>'财政收入分项目'!E14</f>
        <v>488</v>
      </c>
      <c r="E15" s="13">
        <f t="shared" si="2"/>
        <v>64.72148541114059</v>
      </c>
      <c r="F15" s="22">
        <v>362</v>
      </c>
      <c r="G15" s="14">
        <f t="shared" si="0"/>
        <v>126</v>
      </c>
      <c r="H15" s="15">
        <f t="shared" si="1"/>
        <v>34.806629834254146</v>
      </c>
    </row>
    <row r="16" spans="1:8" ht="15" customHeight="1">
      <c r="A16" s="23" t="s">
        <v>299</v>
      </c>
      <c r="B16" s="20">
        <f>'[1]财政收入分项目'!B15</f>
        <v>577</v>
      </c>
      <c r="C16" s="21">
        <f>'财政收入分项目'!D15</f>
        <v>131</v>
      </c>
      <c r="D16" s="22">
        <f>'财政收入分项目'!E15</f>
        <v>161</v>
      </c>
      <c r="E16" s="13">
        <f t="shared" si="2"/>
        <v>27.902946273830153</v>
      </c>
      <c r="F16" s="22">
        <v>471</v>
      </c>
      <c r="G16" s="14">
        <f t="shared" si="0"/>
        <v>-310</v>
      </c>
      <c r="H16" s="15">
        <f t="shared" si="1"/>
        <v>-65.81740976645435</v>
      </c>
    </row>
    <row r="17" spans="1:8" ht="15" customHeight="1">
      <c r="A17" s="23" t="s">
        <v>300</v>
      </c>
      <c r="B17" s="20">
        <f>'[1]财政收入分项目'!B16</f>
        <v>365</v>
      </c>
      <c r="C17" s="21">
        <f>'财政收入分项目'!D16</f>
        <v>116</v>
      </c>
      <c r="D17" s="22">
        <f>'财政收入分项目'!E16</f>
        <v>262</v>
      </c>
      <c r="E17" s="13">
        <f t="shared" si="2"/>
        <v>71.78082191780823</v>
      </c>
      <c r="F17" s="22">
        <v>134</v>
      </c>
      <c r="G17" s="14">
        <f t="shared" si="0"/>
        <v>128</v>
      </c>
      <c r="H17" s="15">
        <f t="shared" si="1"/>
        <v>95.52238805970148</v>
      </c>
    </row>
    <row r="18" spans="1:8" ht="15" customHeight="1">
      <c r="A18" s="23" t="s">
        <v>301</v>
      </c>
      <c r="B18" s="20">
        <f>'[1]财政收入分项目'!B17</f>
        <v>382</v>
      </c>
      <c r="C18" s="21">
        <f>'财政收入分项目'!D17</f>
        <v>125</v>
      </c>
      <c r="D18" s="22">
        <f>'财政收入分项目'!E17</f>
        <v>137</v>
      </c>
      <c r="E18" s="13">
        <f t="shared" si="2"/>
        <v>35.86387434554974</v>
      </c>
      <c r="F18" s="22">
        <v>273</v>
      </c>
      <c r="G18" s="14">
        <f t="shared" si="0"/>
        <v>-136</v>
      </c>
      <c r="H18" s="15">
        <f t="shared" si="1"/>
        <v>-49.81684981684982</v>
      </c>
    </row>
    <row r="19" spans="1:8" ht="15" customHeight="1">
      <c r="A19" s="23" t="s">
        <v>302</v>
      </c>
      <c r="B19" s="20">
        <f>'[1]财政收入分项目'!B18</f>
        <v>3063</v>
      </c>
      <c r="C19" s="21">
        <f>'财政收入分项目'!D18</f>
        <v>42</v>
      </c>
      <c r="D19" s="22">
        <f>'财政收入分项目'!E18</f>
        <v>4390</v>
      </c>
      <c r="E19" s="13">
        <f t="shared" si="2"/>
        <v>143.32353901403852</v>
      </c>
      <c r="F19" s="22">
        <v>6620</v>
      </c>
      <c r="G19" s="14">
        <f t="shared" si="0"/>
        <v>-2230</v>
      </c>
      <c r="H19" s="15">
        <f t="shared" si="1"/>
        <v>-33.68580060422961</v>
      </c>
    </row>
    <row r="20" spans="1:8" ht="15" customHeight="1">
      <c r="A20" s="23" t="s">
        <v>303</v>
      </c>
      <c r="B20" s="20">
        <f>'[1]财政收入分项目'!B19</f>
        <v>362</v>
      </c>
      <c r="C20" s="21">
        <f>'财政收入分项目'!D19</f>
        <v>25</v>
      </c>
      <c r="D20" s="22">
        <f>'财政收入分项目'!E19</f>
        <v>207</v>
      </c>
      <c r="E20" s="13">
        <f t="shared" si="2"/>
        <v>57.182320441988956</v>
      </c>
      <c r="F20" s="22">
        <v>190</v>
      </c>
      <c r="G20" s="14">
        <f t="shared" si="0"/>
        <v>17</v>
      </c>
      <c r="H20" s="15">
        <f t="shared" si="1"/>
        <v>8.947368421052632</v>
      </c>
    </row>
    <row r="21" spans="1:8" ht="15" customHeight="1">
      <c r="A21" s="23" t="s">
        <v>304</v>
      </c>
      <c r="B21" s="20">
        <f>'[1]财政收入分项目'!B20</f>
        <v>0</v>
      </c>
      <c r="C21" s="21">
        <f>'财政收入分项目'!D20</f>
        <v>0</v>
      </c>
      <c r="D21" s="22">
        <f>'财政收入分项目'!E20</f>
        <v>0</v>
      </c>
      <c r="E21" s="13">
        <f t="shared" si="2"/>
        <v>0</v>
      </c>
      <c r="F21" s="22">
        <v>0</v>
      </c>
      <c r="G21" s="14">
        <f aca="true" t="shared" si="3" ref="G21:G36">D21-F21</f>
        <v>0</v>
      </c>
      <c r="H21" s="15">
        <f aca="true" t="shared" si="4" ref="H21:H34">IF(F21=0,0,G21/F21*100)</f>
        <v>0</v>
      </c>
    </row>
    <row r="22" spans="1:8" ht="15" customHeight="1">
      <c r="A22" s="23" t="s">
        <v>305</v>
      </c>
      <c r="B22" s="20">
        <f>'[1]财政收入分项目'!B21</f>
        <v>0</v>
      </c>
      <c r="C22" s="21">
        <f>'财政收入分项目'!D21</f>
        <v>0</v>
      </c>
      <c r="D22" s="22">
        <f>'财政收入分项目'!E21</f>
        <v>0</v>
      </c>
      <c r="E22" s="13">
        <f t="shared" si="2"/>
        <v>0</v>
      </c>
      <c r="F22" s="22">
        <v>0</v>
      </c>
      <c r="G22" s="14">
        <f t="shared" si="3"/>
        <v>0</v>
      </c>
      <c r="H22" s="15">
        <f t="shared" si="4"/>
        <v>0</v>
      </c>
    </row>
    <row r="23" spans="1:8" ht="15" customHeight="1">
      <c r="A23" s="23" t="s">
        <v>306</v>
      </c>
      <c r="B23" s="20">
        <f>'[1]财政收入分项目'!B22</f>
        <v>0</v>
      </c>
      <c r="C23" s="21">
        <f>'财政收入分项目'!D22</f>
        <v>0</v>
      </c>
      <c r="D23" s="22">
        <f>'财政收入分项目'!E22</f>
        <v>0</v>
      </c>
      <c r="E23" s="13">
        <f t="shared" si="2"/>
        <v>0</v>
      </c>
      <c r="F23" s="22">
        <v>0</v>
      </c>
      <c r="G23" s="14">
        <f t="shared" si="3"/>
        <v>0</v>
      </c>
      <c r="H23" s="15">
        <f t="shared" si="4"/>
        <v>0</v>
      </c>
    </row>
    <row r="24" spans="1:8" ht="15" customHeight="1">
      <c r="A24" s="23" t="s">
        <v>307</v>
      </c>
      <c r="B24" s="20">
        <f>'[1]财政收入分项目'!B23</f>
        <v>3991</v>
      </c>
      <c r="C24" s="21">
        <f>'财政收入分项目'!D23</f>
        <v>7</v>
      </c>
      <c r="D24" s="22">
        <f>'财政收入分项目'!E23</f>
        <v>41</v>
      </c>
      <c r="E24" s="13">
        <f t="shared" si="2"/>
        <v>1.0273114507642196</v>
      </c>
      <c r="F24" s="22">
        <v>46</v>
      </c>
      <c r="G24" s="14">
        <f t="shared" si="3"/>
        <v>-5</v>
      </c>
      <c r="H24" s="15">
        <f t="shared" si="4"/>
        <v>-10.869565217391305</v>
      </c>
    </row>
    <row r="25" spans="1:8" ht="15" customHeight="1">
      <c r="A25" s="23" t="s">
        <v>308</v>
      </c>
      <c r="B25" s="20">
        <f>'[1]财政收入分项目'!B24</f>
        <v>1815</v>
      </c>
      <c r="C25" s="21">
        <f>'财政收入分项目'!D24</f>
        <v>74</v>
      </c>
      <c r="D25" s="22">
        <f>'财政收入分项目'!E24</f>
        <v>850</v>
      </c>
      <c r="E25" s="13">
        <f t="shared" si="2"/>
        <v>46.83195592286501</v>
      </c>
      <c r="F25" s="22">
        <v>1155</v>
      </c>
      <c r="G25" s="14">
        <f t="shared" si="3"/>
        <v>-305</v>
      </c>
      <c r="H25" s="15">
        <f t="shared" si="4"/>
        <v>-26.406926406926406</v>
      </c>
    </row>
    <row r="26" spans="1:8" ht="15" customHeight="1">
      <c r="A26" s="23" t="s">
        <v>309</v>
      </c>
      <c r="B26" s="20">
        <f>'[1]财政收入分项目'!B25</f>
        <v>3569</v>
      </c>
      <c r="C26" s="21">
        <f>'财政收入分项目'!D25</f>
        <v>0</v>
      </c>
      <c r="D26" s="22">
        <f>'财政收入分项目'!E25</f>
        <v>0</v>
      </c>
      <c r="E26" s="13">
        <f t="shared" si="2"/>
        <v>0</v>
      </c>
      <c r="F26" s="22">
        <v>0</v>
      </c>
      <c r="G26" s="14">
        <f t="shared" si="3"/>
        <v>0</v>
      </c>
      <c r="H26" s="15">
        <f t="shared" si="4"/>
        <v>0</v>
      </c>
    </row>
    <row r="27" spans="1:8" ht="15" customHeight="1">
      <c r="A27" s="23" t="s">
        <v>310</v>
      </c>
      <c r="B27" s="20">
        <f>'[1]财政收入分项目'!B26</f>
        <v>56</v>
      </c>
      <c r="C27" s="21">
        <f>'财政收入分项目'!D26</f>
        <v>0</v>
      </c>
      <c r="D27" s="22">
        <f>'财政收入分项目'!E26</f>
        <v>17</v>
      </c>
      <c r="E27" s="13"/>
      <c r="F27" s="22">
        <v>15</v>
      </c>
      <c r="G27" s="14">
        <f t="shared" si="3"/>
        <v>2</v>
      </c>
      <c r="H27" s="15">
        <f t="shared" si="4"/>
        <v>13.333333333333334</v>
      </c>
    </row>
    <row r="28" spans="1:8" ht="15" customHeight="1">
      <c r="A28" s="23" t="s">
        <v>311</v>
      </c>
      <c r="B28" s="20">
        <f>'[1]财政收入分项目'!B27</f>
        <v>0</v>
      </c>
      <c r="C28" s="21">
        <f>'财政收入分项目'!D27</f>
        <v>0</v>
      </c>
      <c r="D28" s="22">
        <f>'财政收入分项目'!E27</f>
        <v>-6</v>
      </c>
      <c r="E28" s="13">
        <f t="shared" si="2"/>
        <v>0</v>
      </c>
      <c r="F28" s="22">
        <v>0</v>
      </c>
      <c r="G28" s="14">
        <f t="shared" si="3"/>
        <v>-6</v>
      </c>
      <c r="H28" s="15">
        <f t="shared" si="4"/>
        <v>0</v>
      </c>
    </row>
    <row r="29" spans="1:8" ht="15" customHeight="1">
      <c r="A29" s="18" t="s">
        <v>35</v>
      </c>
      <c r="B29" s="10">
        <f>B30+B33+B34+B35</f>
        <v>7567</v>
      </c>
      <c r="C29" s="24">
        <f>C30+C33+C34</f>
        <v>82</v>
      </c>
      <c r="D29" s="24">
        <f>D30+D33+D34</f>
        <v>1989</v>
      </c>
      <c r="E29" s="13"/>
      <c r="F29" s="24">
        <f>F30+F33+F34+F35</f>
        <v>5191</v>
      </c>
      <c r="G29" s="14">
        <f t="shared" si="3"/>
        <v>-3202</v>
      </c>
      <c r="H29" s="15">
        <f t="shared" si="4"/>
        <v>-61.6836832980158</v>
      </c>
    </row>
    <row r="30" spans="1:8" ht="15" customHeight="1">
      <c r="A30" s="19" t="s">
        <v>36</v>
      </c>
      <c r="B30" s="25">
        <f>SUM(B31:B32)</f>
        <v>274</v>
      </c>
      <c r="C30" s="24">
        <f>C31+C32</f>
        <v>46</v>
      </c>
      <c r="D30" s="24">
        <f>D31+D32</f>
        <v>287</v>
      </c>
      <c r="E30" s="13"/>
      <c r="F30" s="24">
        <v>331</v>
      </c>
      <c r="G30" s="14">
        <f t="shared" si="3"/>
        <v>-44</v>
      </c>
      <c r="H30" s="15">
        <f t="shared" si="4"/>
        <v>-13.293051359516618</v>
      </c>
    </row>
    <row r="31" spans="1:8" ht="15" customHeight="1">
      <c r="A31" s="26" t="s">
        <v>312</v>
      </c>
      <c r="B31" s="20">
        <v>274</v>
      </c>
      <c r="C31" s="24">
        <f>'财政收入分项目'!D30</f>
        <v>46</v>
      </c>
      <c r="D31" s="24">
        <f>'财政收入分项目'!E30</f>
        <v>287</v>
      </c>
      <c r="E31" s="13">
        <f t="shared" si="2"/>
        <v>104.74452554744526</v>
      </c>
      <c r="F31" s="24">
        <v>212</v>
      </c>
      <c r="G31" s="14">
        <f t="shared" si="3"/>
        <v>75</v>
      </c>
      <c r="H31" s="15">
        <f t="shared" si="4"/>
        <v>35.37735849056604</v>
      </c>
    </row>
    <row r="32" spans="1:8" ht="15" customHeight="1">
      <c r="A32" s="27" t="s">
        <v>313</v>
      </c>
      <c r="B32" s="20"/>
      <c r="C32" s="24">
        <f>'财政收入分项目'!D31</f>
        <v>0</v>
      </c>
      <c r="D32" s="24">
        <f>'财政收入分项目'!E31</f>
        <v>0</v>
      </c>
      <c r="E32" s="13">
        <f t="shared" si="2"/>
        <v>0</v>
      </c>
      <c r="F32" s="24">
        <v>119</v>
      </c>
      <c r="G32" s="14">
        <f t="shared" si="3"/>
        <v>-119</v>
      </c>
      <c r="H32" s="15">
        <f t="shared" si="4"/>
        <v>-100</v>
      </c>
    </row>
    <row r="33" spans="1:8" ht="15" customHeight="1">
      <c r="A33" s="27" t="s">
        <v>314</v>
      </c>
      <c r="B33" s="20">
        <v>180</v>
      </c>
      <c r="C33" s="24">
        <f>35-34</f>
        <v>1</v>
      </c>
      <c r="D33" s="24">
        <v>35</v>
      </c>
      <c r="E33" s="13"/>
      <c r="F33" s="24">
        <v>180</v>
      </c>
      <c r="G33" s="14">
        <f t="shared" si="3"/>
        <v>-145</v>
      </c>
      <c r="H33" s="15">
        <f t="shared" si="4"/>
        <v>-80.55555555555556</v>
      </c>
    </row>
    <row r="34" spans="1:8" ht="15" customHeight="1">
      <c r="A34" s="28" t="s">
        <v>46</v>
      </c>
      <c r="B34" s="20">
        <f>6129+2000-934-178-2114</f>
        <v>4903</v>
      </c>
      <c r="C34" s="24">
        <f>1667-1632</f>
        <v>35</v>
      </c>
      <c r="D34" s="24">
        <v>1667</v>
      </c>
      <c r="E34" s="13"/>
      <c r="F34" s="24">
        <v>4020</v>
      </c>
      <c r="G34" s="14">
        <f t="shared" si="3"/>
        <v>-2353</v>
      </c>
      <c r="H34" s="15">
        <f t="shared" si="4"/>
        <v>-58.53233830845771</v>
      </c>
    </row>
    <row r="35" spans="1:8" ht="15" customHeight="1">
      <c r="A35" s="28" t="s">
        <v>315</v>
      </c>
      <c r="B35" s="20">
        <v>2210</v>
      </c>
      <c r="C35" s="24"/>
      <c r="D35" s="24"/>
      <c r="E35" s="13"/>
      <c r="F35" s="24">
        <v>660</v>
      </c>
      <c r="G35" s="14"/>
      <c r="H35" s="15"/>
    </row>
    <row r="36" spans="1:8" ht="15" customHeight="1">
      <c r="A36" s="16" t="s">
        <v>316</v>
      </c>
      <c r="B36" s="10">
        <f>SUM(B42:B48,B37)</f>
        <v>7779</v>
      </c>
      <c r="C36" s="29">
        <f>SUM(C37:C48)</f>
        <v>1662</v>
      </c>
      <c r="D36" s="29">
        <f>SUM(D42:D48,D37)</f>
        <v>7422</v>
      </c>
      <c r="E36" s="13">
        <f>IF(B36=0,0,D36/B36*100)</f>
        <v>95.4107211723872</v>
      </c>
      <c r="F36" s="29">
        <f>SUM(F37,F42:F48)</f>
        <v>4516</v>
      </c>
      <c r="G36" s="14">
        <f>D36-F36</f>
        <v>2906</v>
      </c>
      <c r="H36" s="15">
        <f aca="true" t="shared" si="5" ref="H36:H48">IF(F36=0,0,G36/F36*100)</f>
        <v>64.34898139946856</v>
      </c>
    </row>
    <row r="37" spans="1:8" ht="15" customHeight="1">
      <c r="A37" s="28" t="s">
        <v>36</v>
      </c>
      <c r="B37" s="20">
        <f>SUM(B38:B41)</f>
        <v>952</v>
      </c>
      <c r="C37" s="24"/>
      <c r="D37" s="24">
        <f>'财政收入分项目'!E29-'财政收入分项目'!E30</f>
        <v>1333</v>
      </c>
      <c r="E37" s="13">
        <f>IF(B37=0,0,D37/B37*100)</f>
        <v>140.02100840336135</v>
      </c>
      <c r="F37" s="30">
        <v>514</v>
      </c>
      <c r="G37" s="14">
        <f>D37-F37</f>
        <v>819</v>
      </c>
      <c r="H37" s="15">
        <f t="shared" si="5"/>
        <v>159.3385214007782</v>
      </c>
    </row>
    <row r="38" spans="1:8" ht="15" customHeight="1">
      <c r="A38" s="26" t="s">
        <v>317</v>
      </c>
      <c r="B38" s="20">
        <v>198</v>
      </c>
      <c r="C38" s="24">
        <f>'财政收入分项目'!D32</f>
        <v>0</v>
      </c>
      <c r="D38" s="24">
        <f>'财政收入分项目'!E32</f>
        <v>0</v>
      </c>
      <c r="E38" s="13"/>
      <c r="F38" s="30">
        <v>0</v>
      </c>
      <c r="G38" s="14"/>
      <c r="H38" s="15">
        <f t="shared" si="5"/>
        <v>0</v>
      </c>
    </row>
    <row r="39" spans="1:8" ht="15" customHeight="1">
      <c r="A39" s="26" t="s">
        <v>318</v>
      </c>
      <c r="B39" s="20"/>
      <c r="C39" s="24">
        <f>'财政收入分项目'!D33</f>
        <v>0</v>
      </c>
      <c r="D39" s="24">
        <f>'财政收入分项目'!E33</f>
        <v>0</v>
      </c>
      <c r="E39" s="13"/>
      <c r="F39" s="30">
        <v>0</v>
      </c>
      <c r="G39" s="14"/>
      <c r="H39" s="15">
        <f t="shared" si="5"/>
        <v>0</v>
      </c>
    </row>
    <row r="40" spans="1:8" ht="15" customHeight="1">
      <c r="A40" s="26" t="s">
        <v>319</v>
      </c>
      <c r="B40" s="20">
        <f>950-198</f>
        <v>752</v>
      </c>
      <c r="C40" s="24">
        <f>'财政收入分项目'!D34</f>
        <v>0</v>
      </c>
      <c r="D40" s="24">
        <f>'财政收入分项目'!E34</f>
        <v>1333</v>
      </c>
      <c r="E40" s="13">
        <f>IF(B40=0,0,D40/B40*100)</f>
        <v>177.26063829787233</v>
      </c>
      <c r="F40" s="30">
        <v>512</v>
      </c>
      <c r="G40" s="14">
        <f aca="true" t="shared" si="6" ref="G40:G48">D40-F40</f>
        <v>821</v>
      </c>
      <c r="H40" s="15">
        <f t="shared" si="5"/>
        <v>160.3515625</v>
      </c>
    </row>
    <row r="41" spans="1:8" ht="15" customHeight="1">
      <c r="A41" s="26" t="s">
        <v>320</v>
      </c>
      <c r="B41" s="20">
        <v>2</v>
      </c>
      <c r="C41" s="24">
        <f>'财政收入分项目'!D35</f>
        <v>0</v>
      </c>
      <c r="D41" s="24"/>
      <c r="E41" s="13"/>
      <c r="F41" s="30">
        <v>2</v>
      </c>
      <c r="G41" s="14">
        <f t="shared" si="6"/>
        <v>-2</v>
      </c>
      <c r="H41" s="15">
        <f t="shared" si="5"/>
        <v>-100</v>
      </c>
    </row>
    <row r="42" spans="1:8" ht="15" customHeight="1">
      <c r="A42" s="19" t="s">
        <v>43</v>
      </c>
      <c r="B42" s="20">
        <f>2020-198+18</f>
        <v>1840</v>
      </c>
      <c r="C42" s="24">
        <f>694-670</f>
        <v>24</v>
      </c>
      <c r="D42" s="24">
        <f>'财政收入分项目'!E36-'分部门完成情况'!D33</f>
        <v>694</v>
      </c>
      <c r="E42" s="13"/>
      <c r="F42" s="30">
        <v>1486</v>
      </c>
      <c r="G42" s="14">
        <f t="shared" si="6"/>
        <v>-792</v>
      </c>
      <c r="H42" s="15">
        <f t="shared" si="5"/>
        <v>-53.29744279946165</v>
      </c>
    </row>
    <row r="43" spans="1:8" ht="15" customHeight="1">
      <c r="A43" s="28" t="s">
        <v>44</v>
      </c>
      <c r="B43" s="20">
        <v>2665</v>
      </c>
      <c r="C43" s="24">
        <f>'财政收入分项目'!D37</f>
        <v>865</v>
      </c>
      <c r="D43" s="24">
        <f>'财政收入分项目'!E37</f>
        <v>2204</v>
      </c>
      <c r="E43" s="13">
        <f>IF(B43=0,0,D43/B43*100)</f>
        <v>82.70168855534709</v>
      </c>
      <c r="F43" s="30">
        <v>1213</v>
      </c>
      <c r="G43" s="14">
        <f t="shared" si="6"/>
        <v>991</v>
      </c>
      <c r="H43" s="15">
        <f t="shared" si="5"/>
        <v>81.69826875515251</v>
      </c>
    </row>
    <row r="44" spans="1:8" ht="15" customHeight="1">
      <c r="A44" s="28" t="s">
        <v>45</v>
      </c>
      <c r="B44" s="20"/>
      <c r="C44" s="24">
        <f>'财政收入分项目'!D38</f>
        <v>38</v>
      </c>
      <c r="D44" s="24">
        <f>'财政收入分项目'!E38</f>
        <v>38</v>
      </c>
      <c r="E44" s="13">
        <f>IF(B44=0,0,D44/B44*100)</f>
        <v>0</v>
      </c>
      <c r="F44" s="30">
        <v>12</v>
      </c>
      <c r="G44" s="14">
        <f t="shared" si="6"/>
        <v>26</v>
      </c>
      <c r="H44" s="15">
        <f t="shared" si="5"/>
        <v>216.66666666666666</v>
      </c>
    </row>
    <row r="45" spans="1:8" ht="15" customHeight="1">
      <c r="A45" s="28" t="s">
        <v>46</v>
      </c>
      <c r="B45" s="20">
        <f>301+925</f>
        <v>1226</v>
      </c>
      <c r="C45" s="24">
        <f>1629-1179</f>
        <v>450</v>
      </c>
      <c r="D45" s="24">
        <f>'财政收入分项目'!E39-D34</f>
        <v>1629</v>
      </c>
      <c r="E45" s="13">
        <f>IF(B45=0,0,D45/B45*100)</f>
        <v>132.87112561174553</v>
      </c>
      <c r="F45" s="30">
        <v>597</v>
      </c>
      <c r="G45" s="14">
        <f t="shared" si="6"/>
        <v>1032</v>
      </c>
      <c r="H45" s="15">
        <f t="shared" si="5"/>
        <v>172.8643216080402</v>
      </c>
    </row>
    <row r="46" spans="1:8" ht="15" customHeight="1">
      <c r="A46" s="19" t="s">
        <v>47</v>
      </c>
      <c r="B46" s="20">
        <v>131</v>
      </c>
      <c r="C46" s="24">
        <f>'财政收入分项目'!D40</f>
        <v>40</v>
      </c>
      <c r="D46" s="24">
        <f>'财政收入分项目'!E40</f>
        <v>43</v>
      </c>
      <c r="E46" s="13"/>
      <c r="F46" s="30">
        <v>65</v>
      </c>
      <c r="G46" s="14">
        <f t="shared" si="6"/>
        <v>-22</v>
      </c>
      <c r="H46" s="15">
        <f t="shared" si="5"/>
        <v>-33.84615384615385</v>
      </c>
    </row>
    <row r="47" spans="1:8" ht="15" customHeight="1">
      <c r="A47" s="28" t="s">
        <v>48</v>
      </c>
      <c r="B47" s="20">
        <v>396</v>
      </c>
      <c r="C47" s="24">
        <f>'财政收入分项目'!D41</f>
        <v>12</v>
      </c>
      <c r="D47" s="24">
        <f>'财政收入分项目'!E41</f>
        <v>408</v>
      </c>
      <c r="E47" s="13"/>
      <c r="F47" s="30">
        <v>310</v>
      </c>
      <c r="G47" s="14">
        <f t="shared" si="6"/>
        <v>98</v>
      </c>
      <c r="H47" s="15">
        <f t="shared" si="5"/>
        <v>31.61290322580645</v>
      </c>
    </row>
    <row r="48" spans="1:8" ht="15" customHeight="1">
      <c r="A48" s="28" t="s">
        <v>49</v>
      </c>
      <c r="B48" s="20">
        <v>569</v>
      </c>
      <c r="C48" s="24">
        <f>'财政收入分项目'!D42</f>
        <v>233</v>
      </c>
      <c r="D48" s="24">
        <f>'财政收入分项目'!E42</f>
        <v>1073</v>
      </c>
      <c r="E48" s="13">
        <f>IF(B48=0,0,D48/B48*100)</f>
        <v>188.57644991212655</v>
      </c>
      <c r="F48" s="30">
        <v>319</v>
      </c>
      <c r="G48" s="14">
        <f t="shared" si="6"/>
        <v>754</v>
      </c>
      <c r="H48" s="15">
        <f t="shared" si="5"/>
        <v>236.36363636363637</v>
      </c>
    </row>
    <row r="49" ht="15" customHeight="1">
      <c r="F49" s="31"/>
    </row>
  </sheetData>
  <sheetProtection/>
  <mergeCells count="10">
    <mergeCell ref="A1:H1"/>
    <mergeCell ref="G2:H2"/>
    <mergeCell ref="G3:H3"/>
    <mergeCell ref="A3:A4"/>
    <mergeCell ref="B3:B4"/>
    <mergeCell ref="C3:C4"/>
    <mergeCell ref="D3:D4"/>
    <mergeCell ref="E3:E4"/>
    <mergeCell ref="F3:F4"/>
    <mergeCell ref="I3:I4"/>
  </mergeCells>
  <printOptions/>
  <pageMargins left="0.8305555555555556" right="0.18888888888888888" top="0.6611111111111111" bottom="0.7597222222222222" header="0" footer="0"/>
  <pageSetup blackAndWhite="1" firstPageNumber="13" useFirstPageNumber="1" horizontalDpi="600" verticalDpi="600" orientation="portrait" paperSize="9" scale="79"/>
  <headerFooter scaleWithDoc="0"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2019-02-21T06:51:49Z</cp:lastPrinted>
  <dcterms:created xsi:type="dcterms:W3CDTF">2020-01-21T01:03:32Z</dcterms:created>
  <dcterms:modified xsi:type="dcterms:W3CDTF">2022-09-22T08:35:22Z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