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tabRatio="819" firstSheet="7" activeTab="7"/>
  </bookViews>
  <sheets>
    <sheet name="1-1一般公共预算收入情况表" sheetId="28" r:id="rId1"/>
    <sheet name="1-2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 一般公共预算支出表（州、市对下转移支付项目）" sheetId="35" r:id="rId6"/>
    <sheet name="1-7分地区税收返还和转移支付预算表" sheetId="36" r:id="rId7"/>
    <sheet name="1-8县本级“三公”经费预算财政拨款情况统计表" sheetId="131" r:id="rId8"/>
    <sheet name="2-1政府性基金预算收入情况表" sheetId="54" r:id="rId9"/>
    <sheet name="2-2政府性基金预算支出情况表" sheetId="55" r:id="rId10"/>
    <sheet name="2-3县本级政府性基金预算收入情况表" sheetId="56" r:id="rId11"/>
    <sheet name="2-4县本级政府性基金预算支出情况表（公开到项级）" sheetId="57" r:id="rId12"/>
    <sheet name="2-5本级政府性基金支出表（州、市对下转移支付）" sheetId="58" r:id="rId13"/>
    <sheet name="3-1国有资本经营收入预算情况表" sheetId="108" r:id="rId14"/>
    <sheet name="3-2国有资本经营支出预算情况表" sheetId="109" r:id="rId15"/>
    <sheet name="3-3县本级国有资本经营收入预算情况表" sheetId="110" r:id="rId16"/>
    <sheet name="3-4县本级国有资本经营支出预算情况表（公开到项级）" sheetId="111" r:id="rId17"/>
    <sheet name="3-5 国有资本经营预算转移支付表 （分地区）" sheetId="129" r:id="rId18"/>
    <sheet name="3-6 国有资本经营预算转移支付表（分项目）" sheetId="130" r:id="rId19"/>
    <sheet name="4-1社会保险基金收入预算情况表" sheetId="113" r:id="rId20"/>
    <sheet name="4-2社会保险基金支出预算情况表" sheetId="114" r:id="rId21"/>
    <sheet name="4-3县本级社会保险基金收入预算情况表" sheetId="117" r:id="rId22"/>
    <sheet name="4-4县本级社会保险基金支出预算情况表" sheetId="118" r:id="rId23"/>
    <sheet name="5-1 2023年地方政府债务限额及余额预算情况表" sheetId="119" r:id="rId24"/>
    <sheet name="5-2  2023年地方政府一般债务余额情况表" sheetId="120" r:id="rId25"/>
    <sheet name="5-3县本级2023年地方政府一般债务余额情况表" sheetId="121" r:id="rId26"/>
    <sheet name="5-4 2023年地方政府专项债务余额情况表" sheetId="122" r:id="rId27"/>
    <sheet name="5-5县本级2023年地方政府专项债务余额情况表（本级）" sheetId="123" r:id="rId28"/>
    <sheet name="5-6 地方政府债券发行及还本付息情况表" sheetId="124" r:id="rId29"/>
    <sheet name="5-7 2024年政府专项债务限额和余额情况表" sheetId="125" r:id="rId30"/>
    <sheet name="5-8 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'1-1一般公共预算收入情况表'!$A$4:$E$41</definedName>
    <definedName name="_xlnm._FilterDatabase" localSheetId="1" hidden="1">'1-2一般公共预算支出情况表'!$A$3:$E$39</definedName>
    <definedName name="_xlnm._FilterDatabase" localSheetId="2" hidden="1">'1-3县本级一般公共预算收入情况表'!$A$3:$E$40</definedName>
    <definedName name="_xlnm._FilterDatabase" localSheetId="3" hidden="1">'1-4县本级一般公共预算支出情况表（公开到项级）'!$A$3:$XCX$1278</definedName>
    <definedName name="_xlnm._FilterDatabase" localSheetId="4" hidden="1">'1-5县本级一般公共预算基本支出情况表（公开到款级）'!$A$3:$B$31</definedName>
    <definedName name="_xlnm._FilterDatabase" localSheetId="5" hidden="1">'1-6 一般公共预算支出表（州、市对下转移支付项目）'!$A$3:$D$24</definedName>
    <definedName name="_xlnm._FilterDatabase" localSheetId="8" hidden="1">'2-1政府性基金预算收入情况表'!$A$3:$E$37</definedName>
    <definedName name="_xlnm._FilterDatabase" localSheetId="9" hidden="1">'2-2政府性基金预算支出情况表'!$A$3:$E$64</definedName>
    <definedName name="_xlnm._FilterDatabase" localSheetId="10" hidden="1">'2-3县本级政府性基金预算收入情况表'!$A$3:$E$37</definedName>
    <definedName name="_xlnm._FilterDatabase" localSheetId="11" hidden="1">'2-4县本级政府性基金预算支出情况表（公开到项级）'!$A$3:$E$272</definedName>
    <definedName name="_xlnm._FilterDatabase" localSheetId="12" hidden="1">'2-5本级政府性基金支出表（州、市对下转移支付）'!$A$3:$D$18</definedName>
    <definedName name="_xlnm._FilterDatabase" localSheetId="13" hidden="1">'3-1国有资本经营收入预算情况表'!$A$3:$D$41</definedName>
    <definedName name="_xlnm._FilterDatabase" localSheetId="14" hidden="1">'3-2国有资本经营支出预算情况表'!$A$3:$D$28</definedName>
    <definedName name="_xlnm._FilterDatabase" localSheetId="15" hidden="1">'3-3县本级国有资本经营收入预算情况表'!$A$3:$D$35</definedName>
    <definedName name="_xlnm._FilterDatabase" localSheetId="16" hidden="1">'3-4县本级国有资本经营支出预算情况表（公开到项级）'!$A$3:$D$21</definedName>
    <definedName name="_xlnm._FilterDatabase" localSheetId="19" hidden="1">'4-1社会保险基金收入预算情况表'!$A$3:$D$38</definedName>
    <definedName name="_xlnm._FilterDatabase" localSheetId="20" hidden="1">'4-2社会保险基金支出预算情况表'!$A$3:$D$22</definedName>
    <definedName name="_xlnm._FilterDatabase" localSheetId="21" hidden="1">'4-3县本级社会保险基金收入预算情况表'!$A$3:$D$38</definedName>
    <definedName name="_xlnm._FilterDatabase" localSheetId="22" hidden="1">'4-4县本级社会保险基金支出预算情况表'!$A$3:$D$22</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'1-1一般公共预算收入情况表'!$B$1:$E$41</definedName>
    <definedName name="_xlnm.Print_Area" localSheetId="1">'1-2一般公共预算支出情况表'!$B$1:$E$38</definedName>
    <definedName name="_xlnm.Print_Area" localSheetId="2">'1-3县本级一般公共预算收入情况表'!$B$1:$E$40</definedName>
    <definedName name="_xlnm.Print_Area" localSheetId="3">'1-4县本级一般公共预算支出情况表（公开到项级）'!$B$1:$E$1276</definedName>
    <definedName name="_xlnm.Print_Area" localSheetId="4">'1-5县本级一般公共预算基本支出情况表（公开到款级）'!$A$1:$B$31</definedName>
    <definedName name="_xlnm.Print_Area" localSheetId="5">'1-6 一般公共预算支出表（州、市对下转移支付项目）'!$A$1:$C$24</definedName>
    <definedName name="_xlnm.Print_Area" localSheetId="6">'1-7分地区税收返还和转移支付预算表'!$A$1:$D$6</definedName>
    <definedName name="_xlnm.Print_Area" localSheetId="8">'2-1政府性基金预算收入情况表'!$B$1:$E$37</definedName>
    <definedName name="_xlnm.Print_Area" localSheetId="9">'2-2政府性基金预算支出情况表'!$B$1:$E$64</definedName>
    <definedName name="_xlnm.Print_Area" localSheetId="10">'2-3县本级政府性基金预算收入情况表'!$B$1:$E$37</definedName>
    <definedName name="_xlnm.Print_Area" localSheetId="11">'2-4县本级政府性基金预算支出情况表（公开到项级）'!$B$1:$E$272</definedName>
    <definedName name="_xlnm.Print_Area" localSheetId="12">'2-5本级政府性基金支出表（州、市对下转移支付）'!$A$1:$D$15</definedName>
    <definedName name="_xlnm.Print_Area" localSheetId="13">'3-1国有资本经营收入预算情况表'!$A$1:$D$41</definedName>
    <definedName name="_xlnm.Print_Area" localSheetId="14">'3-2国有资本经营支出预算情况表'!$A$1:$D$28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'3-4县本级国有资本经营支出预算情况表（公开到项级）'!$A$1:$D$21</definedName>
    <definedName name="_xlnm.Print_Area" localSheetId="19">'4-1社会保险基金收入预算情况表'!$A$1:$D$38</definedName>
    <definedName name="_xlnm.Print_Area" localSheetId="20">'4-2社会保险基金支出预算情况表'!$A$1:$D$22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Titles" localSheetId="0">'1-1一般公共预算收入情况表'!$2:$4</definedName>
    <definedName name="_xlnm.Print_Titles" localSheetId="1">'1-2一般公共预算支出情况表'!$1:$3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 一般公共预算支出表（州、市对下转移支付项目）'!$1:$3</definedName>
    <definedName name="_xlnm.Print_Titles" localSheetId="6">'1-7分地区税收返还和转移支付预算表'!$1:$3</definedName>
    <definedName name="_xlnm.Print_Titles" localSheetId="8">'2-1政府性基金预算收入情况表'!$1:$3</definedName>
    <definedName name="_xlnm.Print_Titles" localSheetId="9">'2-2政府性基金预算支出情况表'!$1:$3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_xlnm.Print_Titles" localSheetId="13">'3-1国有资本经营收入预算情况表'!$1:$3</definedName>
    <definedName name="_xlnm.Print_Titles" localSheetId="14">'3-2国有资本经营支出预算情况表'!$1:$3</definedName>
    <definedName name="_xlnm.Print_Titles" localSheetId="15">'3-3县本级国有资本经营收入预算情况表'!$1:$3</definedName>
    <definedName name="_xlnm.Print_Titles" localSheetId="19">'4-1社会保险基金收入预算情况表'!$1:$3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<sst xmlns="http://schemas.openxmlformats.org/spreadsheetml/2006/main" count="2833" uniqueCount="1947">
  <si>
    <t>附件1</t>
  </si>
  <si>
    <t>1-1  2024年牟定县一般公共预算收入情况表</t>
  </si>
  <si>
    <t>单位：万元</t>
  </si>
  <si>
    <t>科目编码</t>
  </si>
  <si>
    <t>项目</t>
  </si>
  <si>
    <t>2023年执行数</t>
  </si>
  <si>
    <t>2024年预算数</t>
  </si>
  <si>
    <t>预算数比上年执行数增长%</t>
  </si>
  <si>
    <r>
      <rPr>
        <b/>
        <sz val="11"/>
        <rFont val="Times New Roman"/>
        <charset val="134"/>
      </rPr>
      <t xml:space="preserve">  </t>
    </r>
    <r>
      <rPr>
        <b/>
        <sz val="11"/>
        <rFont val="宋体"/>
        <charset val="134"/>
      </rPr>
      <t>一、税收收入</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</si>
  <si>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</si>
  <si>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</si>
  <si>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</si>
  <si>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</si>
  <si>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</si>
  <si>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</si>
  <si>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</si>
  <si>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</si>
  <si>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</si>
  <si>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</si>
  <si>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</si>
  <si>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</si>
  <si>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</si>
  <si>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</si>
  <si>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</si>
  <si>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</si>
  <si>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r>
      <rPr>
        <b/>
        <sz val="11"/>
        <rFont val="Times New Roman"/>
        <charset val="134"/>
      </rPr>
      <t xml:space="preserve">  </t>
    </r>
    <r>
      <rPr>
        <b/>
        <sz val="11"/>
        <rFont val="宋体"/>
        <charset val="134"/>
      </rPr>
      <t>二、非税收入</t>
    </r>
  </si>
  <si>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</si>
  <si>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</si>
  <si>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</si>
  <si>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国有资本经营收入</t>
    </r>
  </si>
  <si>
    <r>
      <rPr>
        <sz val="11"/>
        <rFont val="Times New Roman"/>
        <charset val="134"/>
      </rPr>
      <t xml:space="preserve">        </t>
    </r>
    <r>
      <rPr>
        <sz val="11"/>
        <rFont val="宋体"/>
        <charset val="134"/>
      </rPr>
      <t>国有资源（资产）有偿使用收入</t>
    </r>
  </si>
  <si>
    <r>
      <rPr>
        <sz val="11"/>
        <rFont val="Times New Roman"/>
        <charset val="134"/>
      </rPr>
      <t xml:space="preserve">        </t>
    </r>
    <r>
      <rPr>
        <sz val="11"/>
        <rFont val="宋体"/>
        <charset val="134"/>
      </rPr>
      <t>捐赠收入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</si>
  <si>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</si>
  <si>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</si>
  <si>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t>全县一般公共预算收入</t>
  </si>
  <si>
    <t>地方政府一般债务转贷收入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</si>
  <si>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</si>
  <si>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</si>
  <si>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</si>
  <si>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</si>
  <si>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</si>
  <si>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</si>
  <si>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</si>
  <si>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</si>
  <si>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2024年牟定县一般公共预算支出情况表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</si>
  <si>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</si>
  <si>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</si>
  <si>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</si>
  <si>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</si>
  <si>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</si>
  <si>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</si>
  <si>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</si>
  <si>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</si>
  <si>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</si>
  <si>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</si>
  <si>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</si>
  <si>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</si>
  <si>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</si>
  <si>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</si>
  <si>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</si>
  <si>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</si>
  <si>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</si>
  <si>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</si>
  <si>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</si>
  <si>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</si>
  <si>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</si>
  <si>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</si>
  <si>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</si>
  <si>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</si>
  <si>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</si>
  <si>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</si>
  <si>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</si>
  <si>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</si>
  <si>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</si>
  <si>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</si>
  <si>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</si>
  <si>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</si>
  <si>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</si>
  <si>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</si>
  <si>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</si>
  <si>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</si>
  <si>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</si>
  <si>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</si>
  <si>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</si>
  <si>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</si>
  <si>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</si>
  <si>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</si>
  <si>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</si>
  <si>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</si>
  <si>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</si>
  <si>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</si>
  <si>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</si>
  <si>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</si>
  <si>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</si>
  <si>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</si>
  <si>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</si>
  <si>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</si>
  <si>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</si>
  <si>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</si>
  <si>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</si>
  <si>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</si>
  <si>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</si>
  <si>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</si>
  <si>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</si>
  <si>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2024年牟定县本级一般公共预算收入情况表</t>
  </si>
  <si>
    <t>2023年预算数</t>
  </si>
  <si>
    <t>比上年预算数增长%</t>
  </si>
  <si>
    <t>1-4 2024年牟定县本级一般公共预算支出情况表</t>
  </si>
  <si>
    <t>项    目</t>
  </si>
  <si>
    <t xml:space="preserve"> 一、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</si>
  <si>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</si>
  <si>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</si>
  <si>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</si>
  <si>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</si>
  <si>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</si>
  <si>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</si>
  <si>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</si>
  <si>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</si>
  <si>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</si>
  <si>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</si>
  <si>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</si>
  <si>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</si>
  <si>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</si>
  <si>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</si>
  <si>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</si>
  <si>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</si>
  <si>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</si>
  <si>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</si>
  <si>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</si>
  <si>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</si>
  <si>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</si>
  <si>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</si>
  <si>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</si>
  <si>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</si>
  <si>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</si>
  <si>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</si>
  <si>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</si>
  <si>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</si>
  <si>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</si>
  <si>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</si>
  <si>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</si>
  <si>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</si>
  <si>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</si>
  <si>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</si>
  <si>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</si>
  <si>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</si>
  <si>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</si>
  <si>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</si>
  <si>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</si>
  <si>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</si>
  <si>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</si>
  <si>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</si>
  <si>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</si>
  <si>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</si>
  <si>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</si>
  <si>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</si>
  <si>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</si>
  <si>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</si>
  <si>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</si>
  <si>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</si>
  <si>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</si>
  <si>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</si>
  <si>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</si>
  <si>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</si>
  <si>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</si>
  <si>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</si>
  <si>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</si>
  <si>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</si>
  <si>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</si>
  <si>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</si>
  <si>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</si>
  <si>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</si>
  <si>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</si>
  <si>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</si>
  <si>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</si>
  <si>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</si>
  <si>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</si>
  <si>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</si>
  <si>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</si>
  <si>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</si>
  <si>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</si>
  <si>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</si>
  <si>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</si>
  <si>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</si>
  <si>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</si>
  <si>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</si>
  <si>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</si>
  <si>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</si>
  <si>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</si>
  <si>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</si>
  <si>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</si>
  <si>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</si>
  <si>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</si>
  <si>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</si>
  <si>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</si>
  <si>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</si>
  <si>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</si>
  <si>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</si>
  <si>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</si>
  <si>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</si>
  <si>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</si>
  <si>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</si>
  <si>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</si>
  <si>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</si>
  <si>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</si>
  <si>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</si>
  <si>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</si>
  <si>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</si>
  <si>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</si>
  <si>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</si>
  <si>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</si>
  <si>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</si>
  <si>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</si>
  <si>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</si>
  <si>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</si>
  <si>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</si>
  <si>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</si>
  <si>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</si>
  <si>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</si>
  <si>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</si>
  <si>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</si>
  <si>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</si>
  <si>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</si>
  <si>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</si>
  <si>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</si>
  <si>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</si>
  <si>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</si>
  <si>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</si>
  <si>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</si>
  <si>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</si>
  <si>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</si>
  <si>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</si>
  <si>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</si>
  <si>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</si>
  <si>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</si>
  <si>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</si>
  <si>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</si>
  <si>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</si>
  <si>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</si>
  <si>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</si>
  <si>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</si>
  <si>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</si>
  <si>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</si>
  <si>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</si>
  <si>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</si>
  <si>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</si>
  <si>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</si>
  <si>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</si>
  <si>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</si>
  <si>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</si>
  <si>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</si>
  <si>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</si>
  <si>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</si>
  <si>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</si>
  <si>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</si>
  <si>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</si>
  <si>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</si>
  <si>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</si>
  <si>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</si>
  <si>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</si>
  <si>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</si>
  <si>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</si>
  <si>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</si>
  <si>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</si>
  <si>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</si>
  <si>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</si>
  <si>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20401</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</si>
  <si>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</si>
  <si>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</si>
  <si>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</si>
  <si>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</si>
  <si>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</si>
  <si>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</si>
  <si>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</si>
  <si>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</si>
  <si>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</si>
  <si>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</si>
  <si>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</si>
  <si>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</si>
  <si>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</si>
  <si>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</si>
  <si>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</si>
  <si>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</si>
  <si>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</si>
  <si>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</si>
  <si>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</si>
  <si>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</si>
  <si>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</si>
  <si>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</si>
  <si>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</si>
  <si>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</si>
  <si>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</si>
  <si>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</si>
  <si>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</si>
  <si>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</si>
  <si>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</si>
  <si>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</si>
  <si>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</si>
  <si>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</si>
  <si>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</si>
  <si>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</si>
  <si>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</si>
  <si>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</si>
  <si>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</si>
  <si>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</si>
  <si>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</si>
  <si>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</si>
  <si>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</si>
  <si>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</si>
  <si>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</si>
  <si>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</si>
  <si>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</si>
  <si>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</si>
  <si>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</si>
  <si>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</si>
  <si>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</si>
  <si>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</si>
  <si>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</si>
  <si>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</si>
  <si>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</si>
  <si>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</si>
  <si>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</si>
  <si>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</si>
  <si>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</si>
  <si>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</si>
  <si>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</si>
  <si>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</si>
  <si>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</si>
  <si>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</si>
  <si>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</si>
  <si>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</si>
  <si>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</si>
  <si>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</si>
  <si>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</si>
  <si>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</si>
  <si>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</si>
  <si>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</si>
  <si>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</si>
  <si>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</si>
  <si>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</si>
  <si>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</si>
  <si>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</si>
  <si>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</si>
  <si>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</si>
  <si>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</si>
  <si>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</si>
  <si>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</si>
  <si>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</si>
  <si>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</si>
  <si>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</si>
  <si>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</si>
  <si>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</si>
  <si>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</si>
  <si>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</si>
  <si>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</si>
  <si>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</si>
  <si>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</si>
  <si>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</si>
  <si>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</si>
  <si>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</si>
  <si>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</si>
  <si>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</si>
  <si>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</si>
  <si>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</si>
  <si>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</si>
  <si>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</si>
  <si>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</si>
  <si>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</si>
  <si>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</si>
  <si>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</si>
  <si>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</si>
  <si>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</si>
  <si>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</si>
  <si>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</si>
  <si>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</si>
  <si>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</si>
  <si>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</si>
  <si>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</si>
  <si>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</si>
  <si>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</si>
  <si>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</si>
  <si>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</si>
  <si>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</si>
  <si>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</si>
  <si>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</si>
  <si>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</si>
  <si>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</si>
  <si>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</si>
  <si>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</si>
  <si>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</si>
  <si>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</si>
  <si>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</si>
  <si>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</si>
  <si>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</si>
  <si>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</si>
  <si>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</si>
  <si>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</si>
  <si>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</si>
  <si>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</si>
  <si>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</si>
  <si>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</si>
  <si>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</si>
  <si>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</si>
  <si>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</si>
  <si>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</si>
  <si>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</si>
  <si>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</si>
  <si>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</si>
  <si>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</si>
  <si>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</si>
  <si>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</si>
  <si>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</si>
  <si>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</si>
  <si>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</si>
  <si>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</si>
  <si>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</si>
  <si>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</si>
  <si>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</si>
  <si>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</si>
  <si>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</si>
  <si>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</si>
  <si>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</si>
  <si>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</si>
  <si>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</si>
  <si>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</si>
  <si>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</si>
  <si>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</si>
  <si>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</si>
  <si>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</si>
  <si>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</si>
  <si>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</si>
  <si>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</si>
  <si>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</si>
  <si>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</si>
  <si>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</si>
  <si>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</si>
  <si>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</si>
  <si>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</si>
  <si>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</si>
  <si>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</si>
  <si>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</si>
  <si>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</si>
  <si>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</si>
  <si>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</si>
  <si>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</si>
  <si>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</si>
  <si>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</si>
  <si>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</si>
  <si>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</si>
  <si>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</si>
  <si>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</si>
  <si>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</si>
  <si>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</si>
  <si>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</si>
  <si>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</si>
  <si>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</si>
  <si>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</si>
  <si>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</si>
  <si>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</si>
  <si>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</si>
  <si>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</si>
  <si>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</si>
  <si>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</si>
  <si>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</si>
  <si>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</si>
  <si>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</si>
  <si>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</si>
  <si>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</si>
  <si>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</si>
  <si>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</si>
  <si>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</si>
  <si>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</si>
  <si>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</si>
  <si>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</si>
  <si>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</si>
  <si>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</si>
  <si>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</si>
  <si>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</si>
  <si>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</si>
  <si>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</si>
  <si>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</si>
  <si>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</si>
  <si>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</si>
  <si>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</si>
  <si>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</si>
  <si>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</si>
  <si>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</si>
  <si>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</si>
  <si>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</si>
  <si>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</si>
  <si>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</si>
  <si>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</si>
  <si>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</si>
  <si>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</si>
  <si>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</si>
  <si>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</si>
  <si>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</si>
  <si>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</si>
  <si>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</si>
  <si>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</si>
  <si>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</si>
  <si>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</si>
  <si>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</si>
  <si>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</si>
  <si>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</si>
  <si>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</si>
  <si>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</si>
  <si>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</si>
  <si>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</si>
  <si>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</si>
  <si>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</si>
  <si>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</si>
  <si>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</si>
  <si>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</si>
  <si>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</si>
  <si>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</si>
  <si>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</si>
  <si>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</si>
  <si>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</si>
  <si>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</si>
  <si>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</si>
  <si>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</si>
  <si>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</si>
  <si>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</si>
  <si>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</si>
  <si>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</si>
  <si>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</si>
  <si>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</si>
  <si>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</si>
  <si>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</si>
  <si>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</si>
  <si>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</si>
  <si>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</si>
  <si>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</si>
  <si>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</si>
  <si>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</si>
  <si>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</si>
  <si>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</si>
  <si>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</si>
  <si>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</si>
  <si>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</si>
  <si>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</si>
  <si>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</si>
  <si>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</si>
  <si>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</si>
  <si>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</si>
  <si>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</si>
  <si>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</si>
  <si>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</si>
  <si>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</si>
  <si>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</si>
  <si>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</si>
  <si>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</si>
  <si>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</si>
  <si>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</si>
  <si>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</si>
  <si>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</si>
  <si>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</si>
  <si>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</si>
  <si>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</si>
  <si>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</si>
  <si>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</si>
  <si>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</si>
  <si>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</si>
  <si>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</si>
  <si>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</si>
  <si>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</si>
  <si>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</si>
  <si>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</si>
  <si>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</si>
  <si>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</si>
  <si>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</si>
  <si>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</si>
  <si>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</si>
  <si>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</si>
  <si>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</si>
  <si>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</si>
  <si>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</si>
  <si>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</si>
  <si>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</si>
  <si>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</si>
  <si>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</si>
  <si>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</si>
  <si>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</si>
  <si>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</si>
  <si>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</si>
  <si>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</si>
  <si>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</si>
  <si>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</si>
  <si>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</si>
  <si>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</si>
  <si>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</si>
  <si>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</si>
  <si>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</si>
  <si>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</si>
  <si>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</si>
  <si>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</si>
  <si>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</si>
  <si>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</si>
  <si>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</si>
  <si>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</si>
  <si>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</si>
  <si>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</si>
  <si>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</si>
  <si>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</si>
  <si>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</si>
  <si>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</si>
  <si>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</si>
  <si>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</si>
  <si>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</si>
  <si>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</si>
  <si>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</si>
  <si>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</si>
  <si>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</si>
  <si>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</si>
  <si>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</si>
  <si>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</si>
  <si>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</si>
  <si>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</si>
  <si>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</si>
  <si>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</si>
  <si>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</si>
  <si>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</si>
  <si>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</si>
  <si>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</si>
  <si>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</si>
  <si>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</si>
  <si>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</si>
  <si>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</si>
  <si>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</si>
  <si>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</si>
  <si>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</si>
  <si>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</si>
  <si>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</si>
  <si>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</si>
  <si>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</si>
  <si>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</si>
  <si>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</si>
  <si>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</si>
  <si>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</si>
  <si>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</si>
  <si>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</si>
  <si>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</si>
  <si>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</si>
  <si>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</si>
  <si>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</si>
  <si>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</si>
  <si>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</si>
  <si>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</si>
  <si>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</si>
  <si>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</si>
  <si>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</si>
  <si>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</si>
  <si>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</si>
  <si>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</si>
  <si>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</si>
  <si>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</si>
  <si>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</si>
  <si>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</si>
  <si>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</si>
  <si>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</si>
  <si>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</si>
  <si>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</si>
  <si>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</si>
  <si>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</si>
  <si>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</si>
  <si>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</si>
  <si>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</si>
  <si>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</si>
  <si>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</si>
  <si>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</si>
  <si>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</si>
  <si>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</si>
  <si>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</si>
  <si>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</si>
  <si>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</si>
  <si>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</si>
  <si>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</si>
  <si>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</si>
  <si>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</si>
  <si>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</si>
  <si>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</si>
  <si>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</si>
  <si>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</si>
  <si>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</si>
  <si>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</si>
  <si>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</si>
  <si>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</si>
  <si>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</si>
  <si>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</si>
  <si>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</si>
  <si>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</si>
  <si>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</si>
  <si>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</si>
  <si>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</si>
  <si>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</si>
  <si>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</si>
  <si>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</si>
  <si>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</si>
  <si>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</si>
  <si>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</si>
  <si>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</si>
  <si>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</si>
  <si>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</si>
  <si>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</si>
  <si>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</si>
  <si>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</si>
  <si>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</si>
  <si>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</si>
  <si>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</si>
  <si>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</si>
  <si>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</si>
  <si>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</si>
  <si>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</si>
  <si>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</si>
  <si>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</si>
  <si>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</si>
  <si>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</si>
  <si>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</si>
  <si>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</si>
  <si>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</si>
  <si>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</si>
  <si>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</si>
  <si>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</si>
  <si>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</si>
  <si>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</si>
  <si>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</si>
  <si>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</si>
  <si>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</si>
  <si>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</si>
  <si>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</si>
  <si>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</si>
  <si>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</si>
  <si>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</si>
  <si>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</si>
  <si>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</si>
  <si>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</si>
  <si>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</si>
  <si>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</si>
  <si>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</si>
  <si>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</si>
  <si>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</si>
  <si>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</si>
  <si>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</si>
  <si>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</si>
  <si>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</si>
  <si>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</si>
  <si>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</si>
  <si>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</si>
  <si>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</si>
  <si>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</si>
  <si>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</si>
  <si>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</si>
  <si>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</si>
  <si>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</si>
  <si>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</si>
  <si>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</si>
  <si>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</si>
  <si>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</si>
  <si>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</si>
  <si>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</si>
  <si>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</si>
  <si>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</si>
  <si>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</si>
  <si>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</si>
  <si>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</si>
  <si>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</si>
  <si>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</si>
  <si>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</si>
  <si>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</si>
  <si>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</si>
  <si>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</si>
  <si>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</si>
  <si>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</si>
  <si>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</si>
  <si>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</si>
  <si>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</si>
  <si>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</si>
  <si>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</si>
  <si>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</si>
  <si>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</si>
  <si>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</si>
  <si>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</si>
  <si>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</si>
  <si>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</si>
  <si>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</si>
  <si>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</si>
  <si>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</si>
  <si>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</si>
  <si>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</si>
  <si>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</si>
  <si>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</si>
  <si>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</si>
  <si>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</si>
  <si>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</si>
  <si>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</si>
  <si>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</si>
  <si>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</si>
  <si>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</si>
  <si>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</si>
  <si>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</si>
  <si>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</si>
  <si>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</si>
  <si>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</si>
  <si>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</si>
  <si>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</si>
  <si>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</si>
  <si>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</si>
  <si>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</si>
  <si>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</si>
  <si>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</si>
  <si>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</si>
  <si>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</si>
  <si>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</si>
  <si>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</si>
  <si>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</si>
  <si>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</si>
  <si>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</si>
  <si>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</si>
  <si>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</si>
  <si>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</si>
  <si>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</si>
  <si>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</si>
  <si>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</si>
  <si>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</si>
  <si>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</si>
  <si>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</si>
  <si>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</si>
  <si>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</si>
  <si>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</si>
  <si>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</si>
  <si>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</si>
  <si>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</si>
  <si>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</si>
  <si>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</si>
  <si>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</si>
  <si>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</si>
  <si>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</si>
  <si>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</si>
  <si>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</si>
  <si>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</si>
  <si>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</si>
  <si>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</si>
  <si>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</si>
  <si>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</si>
  <si>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</si>
  <si>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</si>
  <si>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</si>
  <si>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</si>
  <si>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</si>
  <si>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</si>
  <si>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</si>
  <si>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</si>
  <si>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</si>
  <si>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</si>
  <si>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</si>
  <si>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</si>
  <si>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</si>
  <si>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</si>
  <si>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</si>
  <si>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</si>
  <si>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</si>
  <si>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</si>
  <si>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</si>
  <si>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</si>
  <si>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</si>
  <si>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</si>
  <si>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</si>
  <si>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</si>
  <si>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</si>
  <si>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</si>
  <si>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</si>
  <si>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</si>
  <si>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</si>
  <si>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</si>
  <si>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</si>
  <si>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</si>
  <si>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</si>
  <si>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</si>
  <si>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</si>
  <si>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</si>
  <si>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</si>
  <si>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</si>
  <si>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</si>
  <si>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</si>
  <si>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</si>
  <si>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</si>
  <si>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</si>
  <si>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</si>
  <si>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</si>
  <si>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</si>
  <si>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</si>
  <si>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</si>
  <si>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</si>
  <si>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</si>
  <si>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</si>
  <si>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</si>
  <si>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</si>
  <si>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</si>
  <si>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</si>
  <si>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</si>
  <si>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</si>
  <si>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</si>
  <si>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</si>
  <si>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</si>
  <si>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</si>
  <si>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</si>
  <si>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</si>
  <si>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</si>
  <si>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</si>
  <si>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</si>
  <si>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</si>
  <si>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</si>
  <si>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</si>
  <si>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</si>
  <si>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</si>
  <si>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</si>
  <si>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</si>
  <si>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</si>
  <si>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</si>
  <si>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</si>
  <si>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</si>
  <si>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</si>
  <si>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</si>
  <si>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</si>
  <si>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</si>
  <si>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</si>
  <si>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</si>
  <si>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</si>
  <si>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</si>
  <si>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</si>
  <si>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</si>
  <si>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</si>
  <si>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</si>
  <si>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</si>
  <si>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</si>
  <si>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</si>
  <si>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</si>
  <si>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</si>
  <si>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</si>
  <si>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</si>
  <si>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</si>
  <si>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</si>
  <si>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</si>
  <si>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</si>
  <si>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</si>
  <si>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</si>
  <si>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</si>
  <si>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</si>
  <si>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</si>
  <si>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</si>
  <si>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</si>
  <si>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</si>
  <si>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</si>
  <si>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</si>
  <si>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</si>
  <si>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</si>
  <si>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</si>
  <si>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</si>
  <si>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</si>
  <si>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</si>
  <si>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</si>
  <si>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</si>
  <si>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</si>
  <si>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</si>
  <si>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</si>
  <si>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</si>
  <si>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</si>
  <si>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</si>
  <si>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</si>
  <si>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</si>
  <si>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</si>
  <si>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</si>
  <si>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</si>
  <si>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</si>
  <si>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</si>
  <si>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</si>
  <si>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</si>
  <si>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</si>
  <si>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</si>
  <si>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</si>
  <si>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</si>
  <si>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</si>
  <si>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</si>
  <si>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</si>
  <si>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</si>
  <si>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</si>
  <si>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</si>
  <si>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</si>
  <si>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</si>
  <si>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</si>
  <si>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</si>
  <si>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</si>
  <si>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</si>
  <si>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</si>
  <si>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</si>
  <si>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</si>
  <si>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</si>
  <si>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</si>
  <si>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</si>
  <si>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</si>
  <si>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</si>
  <si>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</si>
  <si>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</si>
  <si>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</si>
  <si>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</si>
  <si>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</si>
  <si>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</si>
  <si>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</si>
  <si>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</si>
  <si>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</si>
  <si>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</si>
  <si>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</si>
  <si>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</si>
  <si>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</si>
  <si>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</si>
  <si>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</si>
  <si>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</si>
  <si>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</si>
  <si>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</si>
  <si>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</si>
  <si>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</si>
  <si>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</si>
  <si>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</si>
  <si>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</si>
  <si>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</si>
  <si>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</si>
  <si>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</si>
  <si>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</si>
  <si>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</si>
  <si>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</si>
  <si>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</si>
  <si>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</si>
  <si>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</si>
  <si>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</si>
  <si>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</si>
  <si>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</si>
  <si>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</si>
  <si>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</si>
  <si>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</si>
  <si>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</si>
  <si>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</si>
  <si>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</si>
  <si>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</si>
  <si>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</si>
  <si>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</si>
  <si>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</si>
  <si>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</si>
  <si>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</si>
  <si>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</si>
  <si>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</si>
  <si>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</si>
  <si>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</si>
  <si>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</si>
  <si>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</si>
  <si>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</si>
  <si>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</si>
  <si>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</si>
  <si>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</si>
  <si>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</si>
  <si>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</si>
  <si>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二十三、其他支出</t>
  </si>
  <si>
    <t xml:space="preserve">    年初预留</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</si>
  <si>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</si>
  <si>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</si>
  <si>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</si>
  <si>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</si>
  <si>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</si>
  <si>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</si>
  <si>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</si>
  <si>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</si>
  <si>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县本级一般公共预算支出</t>
  </si>
  <si>
    <t>1-5  2024年牟定县本级一般公共预算政府预算经济分类表（基本支出）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</si>
  <si>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</si>
  <si>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</si>
  <si>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</si>
  <si>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</si>
  <si>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</si>
  <si>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</si>
  <si>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</si>
  <si>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</si>
  <si>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</si>
  <si>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</si>
  <si>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</si>
  <si>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</si>
  <si>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</si>
  <si>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</si>
  <si>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</si>
  <si>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</si>
  <si>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</si>
  <si>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</si>
  <si>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</si>
  <si>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</si>
  <si>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</si>
  <si>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</si>
  <si>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</si>
  <si>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</si>
  <si>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</si>
  <si>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</si>
  <si>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</si>
  <si>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</si>
  <si>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</si>
  <si>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2024年牟定县本级一般公共预算支出表(县对下转移支付项目)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</si>
  <si>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</si>
  <si>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</si>
  <si>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</si>
  <si>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</si>
  <si>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</si>
  <si>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</si>
  <si>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</si>
  <si>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</si>
  <si>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</si>
  <si>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</si>
  <si>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</si>
  <si>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</si>
  <si>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</si>
  <si>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</si>
  <si>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</si>
  <si>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</si>
  <si>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</si>
  <si>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</si>
  <si>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</si>
  <si>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</si>
  <si>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</si>
  <si>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</si>
  <si>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</si>
  <si>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注：2024年预算无对下转移支付项目，此表为空。</t>
  </si>
  <si>
    <t>1-7  2024年牟定县分地区税收返还和转移支付预算表</t>
  </si>
  <si>
    <t>州（市）</t>
  </si>
  <si>
    <t>税收返还</t>
  </si>
  <si>
    <t>转移支付</t>
  </si>
  <si>
    <t>一、提前下达数</t>
  </si>
  <si>
    <t>牟定县</t>
  </si>
  <si>
    <t>二、预算数</t>
  </si>
  <si>
    <t>1-8  2024年牟定县本级“三公”经费预算财政拨款情况统计表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</si>
  <si>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</si>
  <si>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</si>
  <si>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</si>
  <si>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</si>
  <si>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</si>
  <si>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</si>
  <si>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</si>
  <si>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</si>
  <si>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二、“三公”经费增减变化原因说明:2024年全县 “三公”经费预算671.79万元，比上年同期数573.28万元增加98.51万元，上升17.2%,其中：公务接待费167.59万元，比上年同期数138.78万元增加28.81万元，上升20.8%，公务用车购置及运行费504.2元，比上年同期数434.5万元增加69.7万元，上升16%。全县 “三公”经费预算增加的主要原因：部分县级机关单位公务用车使用年限较久，已无法正常使用，并达到更换年限，公务用车购置需要纳入年初预算175万元，导致全县“三公”经费预算增加。</t>
  </si>
  <si>
    <t>2-1  2024年牟定县政府性基金预算收入情况表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</si>
  <si>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</si>
  <si>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</si>
  <si>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</si>
  <si>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</si>
  <si>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</si>
  <si>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</si>
  <si>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</si>
  <si>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</si>
  <si>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</si>
  <si>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</si>
  <si>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</si>
  <si>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</si>
  <si>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</si>
  <si>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</si>
  <si>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</si>
  <si>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</si>
  <si>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</si>
  <si>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</si>
  <si>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</si>
  <si>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</si>
  <si>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</si>
  <si>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</si>
  <si>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</si>
  <si>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</si>
  <si>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</si>
  <si>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</si>
  <si>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</si>
  <si>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</si>
  <si>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</si>
  <si>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</si>
  <si>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</si>
  <si>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</si>
  <si>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</si>
  <si>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</si>
  <si>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</si>
  <si>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</si>
  <si>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</si>
  <si>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</si>
  <si>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</si>
  <si>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</si>
  <si>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</si>
  <si>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</si>
  <si>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</si>
  <si>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</si>
  <si>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</si>
  <si>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</si>
  <si>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</si>
  <si>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</si>
  <si>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</si>
  <si>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地方政府专项债务转贷收入</t>
  </si>
  <si>
    <t xml:space="preserve">  政府性基金转移收入</t>
  </si>
  <si>
    <t xml:space="preserve">     政府性基金补助收入</t>
  </si>
  <si>
    <t xml:space="preserve">     抗疫特别国债转移支付收入</t>
  </si>
  <si>
    <t>2-2  2024年牟定县政府性基金预算支出情况表</t>
  </si>
  <si>
    <t>一、文化旅游体育与传媒支出</t>
  </si>
  <si>
    <t>20707</t>
  </si>
  <si>
    <t xml:space="preserve">   国家电影事业发展专项资金安排的支出</t>
  </si>
  <si>
    <t>20709</t>
  </si>
  <si>
    <t xml:space="preserve">   旅游发展基金支出</t>
  </si>
  <si>
    <t>20710</t>
  </si>
  <si>
    <t xml:space="preserve">   国家电影事业发展专项资金对应专项债务收入安排的支出</t>
  </si>
  <si>
    <t>二、社会保障和就业支出</t>
  </si>
  <si>
    <t>20822</t>
  </si>
  <si>
    <t xml:space="preserve">    大中型水库移民后期扶持基金支出</t>
  </si>
  <si>
    <t>20823</t>
  </si>
  <si>
    <t xml:space="preserve">    小型水库移民扶助基金安排的支出</t>
  </si>
  <si>
    <t>20829</t>
  </si>
  <si>
    <t xml:space="preserve">    小型水库移民扶助基金对应专项债务收入安排的支出</t>
  </si>
  <si>
    <t>三、节能环保支出</t>
  </si>
  <si>
    <t>21160</t>
  </si>
  <si>
    <t xml:space="preserve">    可再生能源电价附加收入安排的支出</t>
  </si>
  <si>
    <t xml:space="preserve">    废弃电器电子产品处理基金支出</t>
  </si>
  <si>
    <t>四、城乡社区支出</t>
  </si>
  <si>
    <t>21208</t>
  </si>
  <si>
    <t xml:space="preserve">    国有土地使用权出让收入安排的支出</t>
  </si>
  <si>
    <t>21210</t>
  </si>
  <si>
    <t xml:space="preserve">    国有土地收益基金安排的支出</t>
  </si>
  <si>
    <t>21211</t>
  </si>
  <si>
    <t xml:space="preserve">    农业土地开发资金安排的支出</t>
  </si>
  <si>
    <t>21213</t>
  </si>
  <si>
    <t xml:space="preserve">    城市基础设施配套费安排的支出</t>
  </si>
  <si>
    <t>21214</t>
  </si>
  <si>
    <t xml:space="preserve">    污水处理费收入安排的支出</t>
  </si>
  <si>
    <t>21215</t>
  </si>
  <si>
    <t xml:space="preserve">    土地储备专项债券收入安排的支出</t>
  </si>
  <si>
    <t>21216</t>
  </si>
  <si>
    <t xml:space="preserve">    棚户区改造专项债券收入安排的支出</t>
  </si>
  <si>
    <t>21217</t>
  </si>
  <si>
    <t xml:space="preserve">    城市基础设施配套费对应专项债务收入安排的支出</t>
  </si>
  <si>
    <t>21218</t>
  </si>
  <si>
    <t xml:space="preserve">    污水处理费对应专项债务收入安排的支出</t>
  </si>
  <si>
    <t>21219</t>
  </si>
  <si>
    <t xml:space="preserve">    国有土地使用权出让收入对应专项债务收入安排的支出</t>
  </si>
  <si>
    <t>五、农林水支出</t>
  </si>
  <si>
    <t>21366</t>
  </si>
  <si>
    <t xml:space="preserve">    大中型水库库区基金安排的支出</t>
  </si>
  <si>
    <t>21367</t>
  </si>
  <si>
    <t xml:space="preserve">    三峡水库库区基金支出</t>
  </si>
  <si>
    <t>21369</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</si>
  <si>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</si>
  <si>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</si>
  <si>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</si>
  <si>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</si>
  <si>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21460</t>
  </si>
  <si>
    <t xml:space="preserve">    海南省高等级公路车辆通行附加费安排的支出</t>
  </si>
  <si>
    <t>21462</t>
  </si>
  <si>
    <t xml:space="preserve">    车辆通行费安排的支出</t>
  </si>
  <si>
    <t>21463</t>
  </si>
  <si>
    <t xml:space="preserve">    港口建设费安排的支出</t>
  </si>
  <si>
    <t>21464</t>
  </si>
  <si>
    <t xml:space="preserve">    铁路建设基金支出</t>
  </si>
  <si>
    <t>21468</t>
  </si>
  <si>
    <t xml:space="preserve">    船舶油污损害赔偿基金支出</t>
  </si>
  <si>
    <t>21470</t>
  </si>
  <si>
    <t xml:space="preserve">    海南省高等级公路车辆通行附加费对应专项债务收入安排的支出</t>
  </si>
  <si>
    <t>21471</t>
  </si>
  <si>
    <t xml:space="preserve">    政府收费公路专项债券收入安排的支出</t>
  </si>
  <si>
    <t>21472</t>
  </si>
  <si>
    <t xml:space="preserve">    车辆通行费对应专项债务收入安排的支出</t>
  </si>
  <si>
    <t>21473</t>
  </si>
  <si>
    <t xml:space="preserve">    港口建设费对应专项债务收入安排的支出</t>
  </si>
  <si>
    <t>七、资源勘探工业信息等支出</t>
  </si>
  <si>
    <t>21562</t>
  </si>
  <si>
    <t xml:space="preserve">    农网还贷资金支出</t>
  </si>
  <si>
    <t>八、其他支出</t>
  </si>
  <si>
    <t>22904</t>
  </si>
  <si>
    <t xml:space="preserve">    其他政府性基金及对应专项债务收入安排的支出</t>
  </si>
  <si>
    <t>22908</t>
  </si>
  <si>
    <t xml:space="preserve">    彩票发行销售机构业务费安排的支出</t>
  </si>
  <si>
    <t>22960</t>
  </si>
  <si>
    <t xml:space="preserve">    彩票公益金安排的支出</t>
  </si>
  <si>
    <t>九、债务付息支出</t>
  </si>
  <si>
    <t>23204</t>
  </si>
  <si>
    <t xml:space="preserve">    地方政府专项债务付息支出</t>
  </si>
  <si>
    <t>十、债务发行费用支出</t>
  </si>
  <si>
    <t xml:space="preserve">    地方政府专项债务发行费用支出</t>
  </si>
  <si>
    <t>234</t>
  </si>
  <si>
    <t>十一、抗疫特别国债安排的支出</t>
  </si>
  <si>
    <t>23401</t>
  </si>
  <si>
    <t xml:space="preserve">    基础设施建设</t>
  </si>
  <si>
    <t>23402</t>
  </si>
  <si>
    <t xml:space="preserve">    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</si>
  <si>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</si>
  <si>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</si>
  <si>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</si>
  <si>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</si>
  <si>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</si>
  <si>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</si>
  <si>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</si>
  <si>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</si>
  <si>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</si>
  <si>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</si>
  <si>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</si>
  <si>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</si>
  <si>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</si>
  <si>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</si>
  <si>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2024年牟定县本级政府性基金预算收入情况表</t>
  </si>
  <si>
    <t>县本级政府性基金预算收入</t>
  </si>
  <si>
    <t xml:space="preserve">   政府性基金补助收入</t>
  </si>
  <si>
    <t xml:space="preserve">     政府性基金上解收入</t>
  </si>
  <si>
    <t>2-4  2024年牟定县本级政府性基金预算支出情况表</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</si>
  <si>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</si>
  <si>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</si>
  <si>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</si>
  <si>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</si>
  <si>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</si>
  <si>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</si>
  <si>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</si>
  <si>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</si>
  <si>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</si>
  <si>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</si>
  <si>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</si>
  <si>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</si>
  <si>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</si>
  <si>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</si>
  <si>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</si>
  <si>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</si>
  <si>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</si>
  <si>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</si>
  <si>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</si>
  <si>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</si>
  <si>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2071001</t>
  </si>
  <si>
    <t xml:space="preserve">      资助城市影院</t>
  </si>
  <si>
    <t>2071099</t>
  </si>
  <si>
    <t xml:space="preserve">      其他国家电影事业发展专项资金对应专项债务收入支出</t>
  </si>
  <si>
    <t>2082201</t>
  </si>
  <si>
    <t xml:space="preserve">      移民补助</t>
  </si>
  <si>
    <t>2082202</t>
  </si>
  <si>
    <t xml:space="preserve">      基础设施建设和经济发展</t>
  </si>
  <si>
    <t>2082299</t>
  </si>
  <si>
    <t xml:space="preserve">      其他大中型水库移民后期扶持基金支出</t>
  </si>
  <si>
    <t>2082301</t>
  </si>
  <si>
    <t>2082302</t>
  </si>
  <si>
    <t>2082399</t>
  </si>
  <si>
    <t xml:space="preserve">      其他小型水库移民扶助基金支出</t>
  </si>
  <si>
    <t>2082901</t>
  </si>
  <si>
    <t>2082999</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</si>
  <si>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</si>
  <si>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</si>
  <si>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</si>
  <si>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</si>
  <si>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</si>
  <si>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</si>
  <si>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</si>
  <si>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</si>
  <si>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</si>
  <si>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</si>
  <si>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</si>
  <si>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</si>
  <si>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</si>
  <si>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</si>
  <si>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</si>
  <si>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</si>
  <si>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</si>
  <si>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</si>
  <si>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</si>
  <si>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</si>
  <si>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</si>
  <si>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</si>
  <si>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</si>
  <si>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</si>
  <si>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</si>
  <si>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</si>
  <si>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</si>
  <si>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</si>
  <si>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</si>
  <si>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</si>
  <si>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2120814</t>
  </si>
  <si>
    <t xml:space="preserve">      农业生产发展支出</t>
  </si>
  <si>
    <t>2120899</t>
  </si>
  <si>
    <t xml:space="preserve">      其他国有土地使用权出让收入安排的支出</t>
  </si>
  <si>
    <t>2121001</t>
  </si>
  <si>
    <t>2121002</t>
  </si>
  <si>
    <t>2121099</t>
  </si>
  <si>
    <t xml:space="preserve">      其他国有土地收益基金支出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</si>
  <si>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</si>
  <si>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</si>
  <si>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</si>
  <si>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</si>
  <si>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</si>
  <si>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</si>
  <si>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</si>
  <si>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</si>
  <si>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</si>
  <si>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</si>
  <si>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2121401</t>
  </si>
  <si>
    <t xml:space="preserve">      污水处理设施建设和运营</t>
  </si>
  <si>
    <t>2121402</t>
  </si>
  <si>
    <t xml:space="preserve">      代征手续费</t>
  </si>
  <si>
    <t>2121499</t>
  </si>
  <si>
    <t xml:space="preserve">      其他污水处理费安排的支出</t>
  </si>
  <si>
    <t>2121501</t>
  </si>
  <si>
    <t>2121502</t>
  </si>
  <si>
    <t>2121599</t>
  </si>
  <si>
    <t xml:space="preserve">      其他土地储备专项债券收入安排的支出</t>
  </si>
  <si>
    <t>2121601</t>
  </si>
  <si>
    <t>2121602</t>
  </si>
  <si>
    <t>2121699</t>
  </si>
  <si>
    <t xml:space="preserve">      其他棚户区改造专项债券收入安排的支出</t>
  </si>
  <si>
    <t>2121701</t>
  </si>
  <si>
    <t>2121702</t>
  </si>
  <si>
    <t>2121703</t>
  </si>
  <si>
    <t>2121704</t>
  </si>
  <si>
    <t>2121799</t>
  </si>
  <si>
    <t xml:space="preserve">      其他城市基础设施配套费对应专项债务收入安排的支出</t>
  </si>
  <si>
    <t>2121801</t>
  </si>
  <si>
    <t>2121899</t>
  </si>
  <si>
    <t xml:space="preserve">      其他污水处理费对应专项债务收入安排的支出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</si>
  <si>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</si>
  <si>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</si>
  <si>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</si>
  <si>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</si>
  <si>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</si>
  <si>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</si>
  <si>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</si>
  <si>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</si>
  <si>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</si>
  <si>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2136601</t>
  </si>
  <si>
    <t>2136602</t>
  </si>
  <si>
    <t xml:space="preserve">      解决移民遗留问题</t>
  </si>
  <si>
    <t>2136603</t>
  </si>
  <si>
    <t xml:space="preserve">      库区防护工程维护</t>
  </si>
  <si>
    <t>2136699</t>
  </si>
  <si>
    <t xml:space="preserve">      其他大中型水库库区基金支出</t>
  </si>
  <si>
    <t>2136701</t>
  </si>
  <si>
    <t>2136702</t>
  </si>
  <si>
    <t>2136703</t>
  </si>
  <si>
    <t xml:space="preserve">      库区维护和管理</t>
  </si>
  <si>
    <t>2136799</t>
  </si>
  <si>
    <t xml:space="preserve">      其他三峡水库库区基金支出</t>
  </si>
  <si>
    <t>2136901</t>
  </si>
  <si>
    <t>2136902</t>
  </si>
  <si>
    <t xml:space="preserve">      三峡后续工作</t>
  </si>
  <si>
    <t>2136903</t>
  </si>
  <si>
    <t xml:space="preserve">      地方重大水利工程建设</t>
  </si>
  <si>
    <t>2136999</t>
  </si>
  <si>
    <t xml:space="preserve">      其他重大水利工程建设基金支出</t>
  </si>
  <si>
    <t xml:space="preserve">      其他大中型水库库区基金对应专项债务收入支出</t>
  </si>
  <si>
    <t xml:space="preserve">      三峡工程后续工作</t>
  </si>
  <si>
    <t xml:space="preserve">      其他重大水利工程建设基金对应专项债务收入支出</t>
  </si>
  <si>
    <t>2146001</t>
  </si>
  <si>
    <t>2146002</t>
  </si>
  <si>
    <t>2146003</t>
  </si>
  <si>
    <t xml:space="preserve">      公路还贷</t>
  </si>
  <si>
    <t>2146099</t>
  </si>
  <si>
    <t xml:space="preserve">      其他海南省高等级公路车辆通行附加费安排的支出</t>
  </si>
  <si>
    <t>2146201</t>
  </si>
  <si>
    <t>2146202</t>
  </si>
  <si>
    <t xml:space="preserve">      政府还贷公路养护</t>
  </si>
  <si>
    <t>2146203</t>
  </si>
  <si>
    <t xml:space="preserve">      政府还贷公路管理</t>
  </si>
  <si>
    <t>2146299</t>
  </si>
  <si>
    <t xml:space="preserve">      其他车辆通行费安排的支出</t>
  </si>
  <si>
    <t>2146301</t>
  </si>
  <si>
    <t>2146302</t>
  </si>
  <si>
    <t xml:space="preserve">      航道建设和维护</t>
  </si>
  <si>
    <t>2146303</t>
  </si>
  <si>
    <t xml:space="preserve">      航运保障系统建设</t>
  </si>
  <si>
    <t>2146399</t>
  </si>
  <si>
    <t xml:space="preserve">      其他港口建设费安排的支出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</si>
  <si>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</si>
  <si>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</si>
  <si>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</si>
  <si>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</si>
  <si>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</si>
  <si>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</si>
  <si>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</si>
  <si>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</si>
  <si>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</si>
  <si>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</si>
  <si>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</si>
  <si>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</si>
  <si>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</si>
  <si>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</si>
  <si>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</si>
  <si>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</si>
  <si>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</si>
  <si>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</si>
  <si>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</si>
  <si>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</si>
  <si>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</si>
  <si>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</si>
  <si>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</si>
  <si>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</si>
  <si>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</si>
  <si>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</si>
  <si>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</si>
  <si>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</si>
  <si>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</si>
  <si>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</si>
  <si>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</si>
  <si>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</si>
  <si>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</si>
  <si>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</si>
  <si>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</si>
  <si>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</si>
  <si>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</si>
  <si>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</si>
  <si>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</si>
  <si>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</si>
  <si>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</si>
  <si>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</si>
  <si>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</si>
  <si>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</si>
  <si>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</si>
  <si>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2147001</t>
  </si>
  <si>
    <t>2147099</t>
  </si>
  <si>
    <t xml:space="preserve">      其他海南省高等级公路车辆通行附加费对应专项债务收入安排的支出</t>
  </si>
  <si>
    <t>2147101</t>
  </si>
  <si>
    <t>2147199</t>
  </si>
  <si>
    <t xml:space="preserve">      其他政府收费公路专项债券收入安排的支出</t>
  </si>
  <si>
    <t>2147301</t>
  </si>
  <si>
    <t>2147303</t>
  </si>
  <si>
    <t>2147399</t>
  </si>
  <si>
    <t xml:space="preserve">      其他港口建设费对应专项债务收入安排的支出</t>
  </si>
  <si>
    <t>2156202</t>
  </si>
  <si>
    <t xml:space="preserve">      地方农网还贷资金支出</t>
  </si>
  <si>
    <t>2156299</t>
  </si>
  <si>
    <t xml:space="preserve">      其他农网还贷资金支出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</si>
  <si>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</si>
  <si>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</si>
  <si>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</si>
  <si>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</si>
  <si>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</si>
  <si>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</si>
  <si>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</si>
  <si>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</si>
  <si>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</si>
  <si>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</si>
  <si>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</si>
  <si>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</si>
  <si>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</si>
  <si>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</si>
  <si>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</si>
  <si>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</si>
  <si>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</si>
  <si>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</si>
  <si>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</si>
  <si>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</si>
  <si>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</si>
  <si>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</si>
  <si>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</si>
  <si>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</si>
  <si>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</si>
  <si>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</si>
  <si>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</si>
  <si>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</si>
  <si>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</si>
  <si>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</si>
  <si>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</si>
  <si>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</si>
  <si>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</si>
  <si>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</si>
  <si>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</si>
  <si>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</si>
  <si>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</si>
  <si>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</si>
  <si>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</si>
  <si>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</si>
  <si>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</si>
  <si>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</si>
  <si>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</si>
  <si>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</si>
  <si>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</si>
  <si>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</si>
  <si>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</si>
  <si>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</si>
  <si>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</si>
  <si>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</si>
  <si>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</si>
  <si>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</si>
  <si>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</si>
  <si>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</si>
  <si>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</si>
  <si>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</si>
  <si>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</si>
  <si>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</si>
  <si>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</si>
  <si>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</si>
  <si>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</si>
  <si>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</si>
  <si>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</si>
  <si>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</si>
  <si>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</si>
  <si>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</si>
  <si>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</si>
  <si>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</si>
  <si>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</si>
  <si>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</si>
  <si>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</si>
  <si>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</si>
  <si>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</si>
  <si>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</si>
  <si>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</si>
  <si>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</si>
  <si>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</si>
  <si>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</si>
  <si>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</si>
  <si>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</si>
  <si>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</si>
  <si>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</si>
  <si>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</si>
  <si>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</si>
  <si>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</si>
  <si>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</si>
  <si>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</si>
  <si>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</si>
  <si>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</si>
  <si>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</si>
  <si>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</si>
  <si>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</si>
  <si>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</si>
  <si>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</si>
  <si>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</si>
  <si>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</si>
  <si>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</si>
  <si>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</si>
  <si>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</si>
  <si>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</si>
  <si>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</si>
  <si>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</si>
  <si>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</si>
  <si>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</si>
  <si>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</si>
  <si>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</si>
  <si>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</si>
  <si>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</si>
  <si>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</si>
  <si>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</si>
  <si>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</si>
  <si>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</si>
  <si>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</si>
  <si>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</si>
  <si>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</si>
  <si>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</si>
  <si>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</si>
  <si>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</si>
  <si>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</si>
  <si>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</si>
  <si>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</si>
  <si>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</si>
  <si>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</si>
  <si>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</si>
  <si>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</si>
  <si>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</si>
  <si>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</si>
  <si>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</si>
  <si>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</si>
  <si>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</si>
  <si>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</si>
  <si>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2340201</t>
  </si>
  <si>
    <t>2340202</t>
  </si>
  <si>
    <t>2340203</t>
  </si>
  <si>
    <t xml:space="preserve">      创业担保贷款贴息</t>
  </si>
  <si>
    <t>2340204</t>
  </si>
  <si>
    <t xml:space="preserve">      援企稳岗补贴</t>
  </si>
  <si>
    <t>2340205</t>
  </si>
  <si>
    <t xml:space="preserve">      困难群众基本生活补助</t>
  </si>
  <si>
    <t>2340299</t>
  </si>
  <si>
    <t xml:space="preserve">      其他抗疫相关支出</t>
  </si>
  <si>
    <t>县本级政府性基金支出</t>
  </si>
  <si>
    <t>2300401</t>
  </si>
  <si>
    <t xml:space="preserve">     政府性基金补助支出</t>
  </si>
  <si>
    <t>203308</t>
  </si>
  <si>
    <t>23011</t>
  </si>
  <si>
    <t xml:space="preserve">   地方政府专项债务转贷支出</t>
  </si>
  <si>
    <t>上年结转对应安排支出</t>
  </si>
  <si>
    <t>2-5  2024年牟定县本级政府性基金支出表(县对下转移支付)</t>
  </si>
  <si>
    <t>本年支出小计</t>
  </si>
  <si>
    <t>注：政府性基金预算无对下转移支付项目，此表为空。</t>
  </si>
  <si>
    <t>3-1  2024年牟定县国有资本经营收入预算情况表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</si>
  <si>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</si>
  <si>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</si>
  <si>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</si>
  <si>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</si>
  <si>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</si>
  <si>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</si>
  <si>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</si>
  <si>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</si>
  <si>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</si>
  <si>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</si>
  <si>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</si>
  <si>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</si>
  <si>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</si>
  <si>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</si>
  <si>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</si>
  <si>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</si>
  <si>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</si>
  <si>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</si>
  <si>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</si>
  <si>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</si>
  <si>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</si>
  <si>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</si>
  <si>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</si>
  <si>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</si>
  <si>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</si>
  <si>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</si>
  <si>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</si>
  <si>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</si>
  <si>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</si>
  <si>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</si>
  <si>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</si>
  <si>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</si>
  <si>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</si>
  <si>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</si>
  <si>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</si>
  <si>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</si>
  <si>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</si>
  <si>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</si>
  <si>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2024年牟定县国有资本经营支出预算情况表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</si>
  <si>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</si>
  <si>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</si>
  <si>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</si>
  <si>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</si>
  <si>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</si>
  <si>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</si>
  <si>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</si>
  <si>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</si>
  <si>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</si>
  <si>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</si>
  <si>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</si>
  <si>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</si>
  <si>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</si>
  <si>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</si>
  <si>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</si>
  <si>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</si>
  <si>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</si>
  <si>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</si>
  <si>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</si>
  <si>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</si>
  <si>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</si>
  <si>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</si>
  <si>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</si>
  <si>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2024年牟定县本级国有资本经营收入预算情况表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</si>
  <si>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</si>
  <si>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</si>
  <si>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</si>
  <si>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</si>
  <si>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</si>
  <si>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</si>
  <si>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</si>
  <si>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</si>
  <si>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</si>
  <si>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</si>
  <si>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2024年牟定县本级国有资本经营支出预算情况表</t>
  </si>
  <si>
    <t>项   目</t>
  </si>
  <si>
    <t xml:space="preserve">    "三供一业"移交补助支出</t>
  </si>
  <si>
    <t xml:space="preserve">   其他金融国有资本经营预算支出</t>
  </si>
  <si>
    <t>县本级国有资本经营支出</t>
  </si>
  <si>
    <t>3-5  2024年牟定县本级国有资本经营预算转移支付表（分地区）</t>
  </si>
  <si>
    <t>地  区</t>
  </si>
  <si>
    <t>预算数</t>
  </si>
  <si>
    <t>共和镇</t>
  </si>
  <si>
    <t>新桥镇</t>
  </si>
  <si>
    <t>江坡镇</t>
  </si>
  <si>
    <t>凤屯镇</t>
  </si>
  <si>
    <t>安乐乡</t>
  </si>
  <si>
    <t>蟠猫乡</t>
  </si>
  <si>
    <t>戌街乡</t>
  </si>
  <si>
    <t>合  计</t>
  </si>
  <si>
    <t>注：国有资本经营预算无对下转移支付项目，此表为空。</t>
  </si>
  <si>
    <t>3-6  2024年牟定县本级国有资本经营预算转移支付表（分项目）</t>
  </si>
  <si>
    <t>项目名称</t>
  </si>
  <si>
    <t>4-1  2024年牟定县社会保险基金收入预算情况表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</si>
  <si>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</si>
  <si>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</si>
  <si>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</si>
  <si>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</si>
  <si>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</si>
  <si>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</si>
  <si>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</si>
  <si>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</si>
  <si>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</si>
  <si>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</si>
  <si>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</si>
  <si>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</si>
  <si>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</si>
  <si>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</si>
  <si>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</si>
  <si>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</si>
  <si>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</si>
  <si>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</si>
  <si>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2024年牟定县社会保险基金支出预算情况表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</si>
  <si>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</si>
  <si>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</si>
  <si>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</si>
  <si>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</si>
  <si>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</si>
  <si>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</si>
  <si>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</si>
  <si>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</si>
  <si>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</si>
  <si>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支出小计</t>
  </si>
  <si>
    <t xml:space="preserve">    其中：社会保险待遇支出</t>
  </si>
  <si>
    <t>补助下级支出</t>
  </si>
  <si>
    <t>上解上级支出</t>
  </si>
  <si>
    <t>支出合计</t>
  </si>
  <si>
    <t>4-3  2024年牟定县本级社会保险基金收入预算情况表</t>
  </si>
  <si>
    <t>4-4  2024年牟定县本级社会保险基金支出预算情况表</t>
  </si>
  <si>
    <t>5-1  牟定县2023年地方政府债务限额及余额预算情况表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</si>
  <si>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</si>
  <si>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</si>
  <si>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</si>
  <si>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</si>
  <si>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</si>
  <si>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</si>
  <si>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</si>
  <si>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</si>
  <si>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</si>
  <si>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</si>
  <si>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</si>
  <si>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</si>
  <si>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</si>
  <si>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</si>
  <si>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</si>
  <si>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牟定县2023年地方政府债务限额及余额预算情况表</t>
  </si>
  <si>
    <t>5-2  牟定县2023年地方政府一般债务余额情况表</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</si>
  <si>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</si>
  <si>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</si>
  <si>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</si>
  <si>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</si>
  <si>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</si>
  <si>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</si>
  <si>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</si>
  <si>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</si>
  <si>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</si>
  <si>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</si>
  <si>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</si>
  <si>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牟定县本级2023年地方政府一般债务余额情况表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</si>
  <si>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</si>
  <si>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</si>
  <si>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</si>
  <si>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牟定县2023年地方政府专项债务余额情况表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</si>
  <si>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</si>
  <si>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</si>
  <si>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</si>
  <si>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</si>
  <si>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</si>
  <si>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</si>
  <si>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</si>
  <si>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</si>
  <si>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牟定县本级2023年地方政府专项债务余额情况表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</si>
  <si>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</si>
  <si>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</si>
  <si>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</si>
  <si>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牟定县地方政府债券发行及还本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</si>
  <si>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</si>
  <si>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</si>
  <si>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</si>
  <si>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</si>
  <si>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</si>
  <si>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</si>
  <si>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</si>
  <si>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</si>
  <si>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</si>
  <si>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</si>
  <si>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</si>
  <si>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</si>
  <si>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</si>
  <si>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</si>
  <si>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</si>
  <si>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</si>
  <si>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</si>
  <si>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</si>
  <si>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</si>
  <si>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</si>
  <si>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</si>
  <si>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</si>
  <si>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</si>
  <si>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</si>
  <si>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</si>
  <si>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</si>
  <si>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</si>
  <si>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</si>
  <si>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</si>
  <si>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</si>
  <si>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</si>
  <si>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牟定县2024年政府专项债务限额和余额情况表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</si>
  <si>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</si>
  <si>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</si>
  <si>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</si>
  <si>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</si>
  <si>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</si>
  <si>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</si>
  <si>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牟定县2024年年初新增地方政府债券资金安排表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</si>
  <si>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</si>
  <si>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</si>
  <si>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</si>
  <si>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</si>
  <si>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</si>
  <si>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</si>
  <si>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注：2024年年初无新增地方政府债券资金安排，此表为空。</t>
  </si>
  <si>
    <t>6-1   2024年牟定县重大政策和重点项目绩效目标表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</si>
  <si>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</si>
  <si>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</si>
  <si>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</si>
  <si>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</si>
  <si>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</si>
  <si>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</si>
  <si>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</si>
  <si>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</si>
  <si>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</si>
  <si>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</si>
  <si>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县城园林绿化管理所园林管护预算经费</t>
  </si>
  <si>
    <t>用于县城园林绿化管护，县城洗手设施及公厕管护、苗木补植等经费保障，进一步规范城市园林绿化管理，提高城市园林绿化美化品质，促进城市可持续发展</t>
  </si>
  <si>
    <t>产出指标</t>
  </si>
  <si>
    <t>数量指标</t>
  </si>
  <si>
    <t>园林管护预算经费</t>
  </si>
  <si>
    <t>等于</t>
  </si>
  <si>
    <t>万元</t>
  </si>
  <si>
    <t>定量指标</t>
  </si>
  <si>
    <t>牟定县一中合作办学专项经费</t>
  </si>
  <si>
    <t>用于合作、教学及管理经验输出、管理团队薪酬、教师激励基金等经费保障，发挥财政资金对保障合作办学、提升教育质量的支撑作用</t>
  </si>
  <si>
    <t>合作办学专项经费</t>
  </si>
  <si>
    <t>机关事业单位职工及军人抚恤补助经费综合预算</t>
  </si>
  <si>
    <t>机关事业单位职工及军人抚恤补助经费综合预算，确保基本民生支出经费保障到位</t>
  </si>
  <si>
    <t>2024年机关事业单位职工及军人抚恤补助经费</t>
  </si>
  <si>
    <t>机关事业单位职工及军人抚恤新增补助经费</t>
  </si>
  <si>
    <t>年初预算预备费</t>
  </si>
  <si>
    <t>用于全县自然灾害、疫情防控、应急和救灾救援等突发事件处置支出，为不可预测的情况提供财政资金支持，确保处置突发事件有经费保障，提高政府处置突发事件效率</t>
  </si>
  <si>
    <t>2024年年初预算预备费</t>
  </si>
  <si>
    <t>自然灾害等突发事件增加的经费保障</t>
  </si>
  <si>
    <t>6-2  牟定县重点工作情况解释说明汇总表</t>
  </si>
  <si>
    <t>重点工作</t>
  </si>
  <si>
    <t>2024年工作重点及工作情况</t>
  </si>
  <si>
    <t xml:space="preserve">    2024年年初预算转移支付补助收入151,440万元，比2023年年初预算数145,118万元增加6,322万元，增长4.3%。其中：一般性转移支付补助收入115,380万元，比2023年116,311万元减少931万元，下降0.8%；专项转移支付补助收入33,530万元，比2023年26,277万元增加7,253万元，增长27.6%。</t>
  </si>
  <si>
    <t>举借债务</t>
  </si>
  <si>
    <t xml:space="preserve">    2024年，纳入一般公共预算安排政府性债务还本付息3,962万元。其中：债务付息支出3,133万元，债务发行费用1万元，一般债务还本支出1,649万元（争取再融资债券1,484万元、县本级预算安排165万元），元双公路债务到期本金663万元。
    2024年，纳入政府性基金预算安排还本付息10,557万元（其中：债务付息支出10,510万元，债务发行费用支出21万元）。专项债券还本支出256万元（争取再融资债券230万元、县本级预算安排26万元）。</t>
  </si>
  <si>
    <t>强化财政预算绩效管理</t>
  </si>
  <si>
    <t xml:space="preserve">    全面实施预算绩效管理，健全绩效指标和标准体系，继续扩大重点绩效评价范围，加强评价结果应用。积极开展部门重点项目绩效运行监控，对重大政策、重大项目开展全生命周期跟踪评价，完善预算安排与绩效结果挂钩的激励约束机制，以最小化的财政投入实现最优化的社会资源配置。</t>
  </si>
  <si>
    <t>积极向上争取资金</t>
  </si>
  <si>
    <t xml:space="preserve">    牢固树立“项目为王”和以优质项目争取资金的意识，坚持把向上争取资金作为增强财力、缓解收支矛盾、支撑财政平衡的重要措施。认真执行争取资金情况按月通报制度，形成时间倒逼、任务倒逼机制，督促县级部门和乡镇全力向上争取资金。</t>
  </si>
  <si>
    <t>做实绩效评价结果运用</t>
  </si>
  <si>
    <t xml:space="preserve">    绩效评价结果将作为安排以后年度预算的重要依据，编制2024年部门预算时，对评价结果为“中”或“差”的项目，将按一定比例进行压减。及时督促涉及的部门加强评价结果应用，根据评价结果相应调整预算安排、收回闲置资金。</t>
  </si>
  <si>
    <t>推进“一体四翼”预算编审体系</t>
  </si>
  <si>
    <t xml:space="preserve">    搭建“一平台八大功能”一体化系统架构，重新规范预算审核标准，实现资金从预算安排源头到使用末端的全流程管控，实现上下横连纵通。实施项目全生命周期管理，优化项目标准化分类、项目入库评审和项目排序机制，促进财政监督、绩效管理与预算编制、执行全面深度融合。</t>
  </si>
  <si>
    <t>切实兜牢“三保”底线</t>
  </si>
  <si>
    <t xml:space="preserve">    坚持“三保”支出在预算执行中优先地位，严防基层“三保”风险，按照“保工资、保运转、保基本民生”的要求，科学编制预算，进一步细化预算编制，加强综合预算管理，完善预算监管体系。优化资金支出结构，压减财政供养人员及“三公”经费等一般性支出，进一步压缩非重点、非刚性的一般性支出，减少低效无效、标准过高的支出和非必要的项目支出，加大财政保障力度，守住“三保”底线，努力解决好事关人民群众切身利益和社会稳定的突出问题。</t>
  </si>
  <si>
    <t>加强直达资金监管</t>
  </si>
  <si>
    <t xml:space="preserve">    直达资金机制是党中央、国务院为支持地方做好“六稳”工作、落实“六保”任务的创新举措，直达资金管理遵循坚持惠企利民、精准高效的原则，及时准确录入监控系统，并建立直达资金使用台账，全过程监控资金使用情况，确保每笔资金流向明确，账目可查。</t>
  </si>
  <si>
    <t>防范化解重大风险</t>
  </si>
  <si>
    <t xml:space="preserve">    围绕健康发展，聚力防控财政运行风险。统筹发展和安全两个大局，健全地方政府债务风险防控体系，进一步完善投融资、应急处置以及政府债务风险预警机制，严格管控政府债务风险，充分发挥债务监测平台作用，确保不新增隐性债务，按时偿还政府债务本息，切实维护政府信誉。</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</si>
</sst>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0;\(#,##0\)"/>
    <numFmt numFmtId="178" formatCode="_-* #,##0.00_-;\-* #,##0.00_-;_-* &quot;-&quot;??_-;_-@_-"/>
    <numFmt numFmtId="179" formatCode="_-&quot;$&quot;\ * #,##0_-;_-&quot;$&quot;\ * #,##0\-;_-&quot;$&quot;\ * &quot;-&quot;_-;_-@_-"/>
    <numFmt numFmtId="180" formatCode="_-&quot;$&quot;\ * #,##0.00_-;_-&quot;$&quot;\ * #,##0.00\-;_-&quot;$&quot;\ * &quot;-&quot;??_-;_-@_-"/>
    <numFmt numFmtId="181" formatCode="\$#,##0.00;\(\$#,##0.00\)"/>
    <numFmt numFmtId="182" formatCode="\$#,##0;\(\$#,##0\)"/>
    <numFmt numFmtId="183" formatCode="#,##0.0_);\(#,##0.0\)"/>
    <numFmt numFmtId="184" formatCode="&quot;$&quot;#,##0_);[Red]\(&quot;$&quot;#,##0\)"/>
    <numFmt numFmtId="185" formatCode="&quot;$&quot;#,##0.00_);[Red]\(&quot;$&quot;#,##0.00\)"/>
    <numFmt numFmtId="186" formatCode="&quot;$&quot;\ #,##0.00_-;[Red]&quot;$&quot;\ #,##0.00\-"/>
    <numFmt numFmtId="187" formatCode="&quot;$&quot;\ #,##0_-;[Red]&quot;$&quot;\ #,##0\-"/>
    <numFmt numFmtId="188" formatCode="#\ ??/??"/>
    <numFmt numFmtId="189" formatCode="_(&quot;$&quot;* #,##0.00_);_(&quot;$&quot;* \(#,##0.00\);_(&quot;$&quot;* &quot;-&quot;??_);_(@_)"/>
    <numFmt numFmtId="190" formatCode="_(&quot;$&quot;* #,##0_);_(&quot;$&quot;* \(#,##0\);_(&quot;$&quot;* &quot;-&quot;_);_(@_)"/>
    <numFmt numFmtId="191" formatCode="_(* #,##0_);_(* \(#,##0\);_(* &quot;-&quot;_);_(@_)"/>
    <numFmt numFmtId="192" formatCode="_(* #,##0.00_);_(* \(#,##0.00\);_(* &quot;-&quot;??_);_(@_)"/>
    <numFmt numFmtId="193" formatCode="yy\.mm\.dd"/>
    <numFmt numFmtId="194" formatCode="0.00_ "/>
    <numFmt numFmtId="195" formatCode="#,##0.000000"/>
    <numFmt numFmtId="196" formatCode="0\.0,&quot;0&quot;"/>
    <numFmt numFmtId="197" formatCode="0.0"/>
    <numFmt numFmtId="198" formatCode="#,##0_ ;[Red]\-#,##0\ "/>
    <numFmt numFmtId="199" formatCode="0.0%"/>
    <numFmt numFmtId="200" formatCode="#,##0_ "/>
    <numFmt numFmtId="201" formatCode="#,##0.00_);[Red]\(#,##0.00\)"/>
    <numFmt numFmtId="202" formatCode="_ * #,##0_ ;_ * \-#,##0_ ;_ * &quot;-&quot;??_ ;_ @_ "/>
    <numFmt numFmtId="203" formatCode="0_ "/>
  </numFmts>
  <fonts count="132">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9"/>
      <name val="SimSun"/>
      <charset val="134"/>
    </font>
    <font>
      <sz val="14"/>
      <name val="宋体"/>
      <charset val="134"/>
    </font>
    <font>
      <b/>
      <sz val="14"/>
      <name val="宋体"/>
      <charset val="134"/>
    </font>
    <font>
      <b/>
      <sz val="20"/>
      <name val="方正小标宋简体"/>
      <charset val="134"/>
    </font>
    <font>
      <sz val="14"/>
      <name val="MS Serif"/>
      <charset val="134"/>
    </font>
    <font>
      <b/>
      <sz val="11"/>
      <color indexed="8"/>
      <name val="Times New Roman"/>
      <charset val="134"/>
    </font>
    <font>
      <sz val="14"/>
      <name val="Times New Roman"/>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宋体"/>
      <charset val="134"/>
    </font>
    <font>
      <b/>
      <sz val="18"/>
      <color indexed="8"/>
      <name val="方正小标宋简体"/>
      <charset val="134"/>
    </font>
    <font>
      <sz val="11"/>
      <color indexed="8"/>
      <name val="Times New Roman"/>
      <charset val="134"/>
    </font>
    <font>
      <sz val="11"/>
      <name val="宋体"/>
      <charset val="134"/>
    </font>
    <font>
      <sz val="10"/>
      <name val="Times New Roman"/>
      <charset val="134"/>
    </font>
    <font>
      <b/>
      <sz val="14"/>
      <name val="黑体"/>
      <charset val="134"/>
    </font>
    <font>
      <sz val="14"/>
      <color indexed="9"/>
      <name val="宋体"/>
      <charset val="134"/>
    </font>
    <font>
      <b/>
      <sz val="12"/>
      <name val="Times New Roman"/>
      <charset val="134"/>
    </font>
    <font>
      <b/>
      <sz val="11"/>
      <name val="Times New Roman"/>
      <charset val="134"/>
    </font>
    <font>
      <b/>
      <sz val="10"/>
      <name val="Times New Roman"/>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color theme="1"/>
      <name val="宋体"/>
      <charset val="134"/>
    </font>
    <font>
      <sz val="12"/>
      <color indexed="8"/>
      <name val="Times New Roman"/>
      <charset val="134"/>
    </font>
    <font>
      <b/>
      <sz val="12"/>
      <color indexed="8"/>
      <name val="宋体"/>
      <charset val="134"/>
    </font>
    <font>
      <sz val="11"/>
      <name val="Times New Roman"/>
      <charset val="134"/>
    </font>
    <font>
      <sz val="14"/>
      <color indexed="8"/>
      <name val="Times New Roman"/>
      <charset val="134"/>
    </font>
    <font>
      <b/>
      <sz val="11"/>
      <name val="宋体"/>
      <charset val="134"/>
    </font>
    <font>
      <sz val="12"/>
      <color rgb="FFFF0000"/>
      <name val="宋体"/>
      <charset val="134"/>
    </font>
    <font>
      <sz val="18"/>
      <name val="黑体"/>
      <charset val="134"/>
    </font>
    <font>
      <b/>
      <sz val="14"/>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
      <sz val="10"/>
      <name val="Geneva"/>
      <charset val="134"/>
    </font>
    <font>
      <sz val="11"/>
      <color indexed="9"/>
      <name val="宋体"/>
      <charset val="134"/>
    </font>
    <font>
      <sz val="12"/>
      <color indexed="9"/>
      <name val="宋体"/>
      <charset val="134"/>
    </font>
    <font>
      <sz val="8"/>
      <name val="Times New Roman"/>
      <charset val="134"/>
    </font>
    <font>
      <b/>
      <sz val="10"/>
      <color indexed="9"/>
      <name val="宋体"/>
      <charset val="134"/>
    </font>
    <font>
      <b/>
      <sz val="10"/>
      <name val="MS Sans Serif"/>
      <charset val="134"/>
    </font>
    <font>
      <sz val="10"/>
      <name val="MS Sans Serif"/>
      <charset val="134"/>
    </font>
    <font>
      <sz val="8"/>
      <name val="Arial"/>
      <charset val="134"/>
    </font>
    <font>
      <b/>
      <sz val="12"/>
      <name val="Arial"/>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sz val="10"/>
      <name val="Arial"/>
      <charset val="134"/>
    </font>
    <font>
      <b/>
      <sz val="10"/>
      <name val="Tms Rmn"/>
      <charset val="134"/>
    </font>
    <font>
      <sz val="10"/>
      <color indexed="8"/>
      <name val="MS Sans Serif"/>
      <charset val="134"/>
    </font>
    <font>
      <b/>
      <sz val="15"/>
      <color indexed="54"/>
      <name val="宋体"/>
      <charset val="134"/>
    </font>
    <font>
      <b/>
      <sz val="15"/>
      <color indexed="56"/>
      <name val="宋体"/>
      <charset val="134"/>
    </font>
    <font>
      <b/>
      <sz val="18"/>
      <color indexed="56"/>
      <name val="宋体"/>
      <charset val="134"/>
    </font>
    <font>
      <b/>
      <sz val="13"/>
      <color indexed="54"/>
      <name val="宋体"/>
      <charset val="134"/>
    </font>
    <font>
      <b/>
      <sz val="13"/>
      <color indexed="56"/>
      <name val="宋体"/>
      <charset val="134"/>
    </font>
    <font>
      <b/>
      <sz val="11"/>
      <color indexed="54"/>
      <name val="宋体"/>
      <charset val="134"/>
    </font>
    <font>
      <b/>
      <sz val="11"/>
      <color indexed="56"/>
      <name val="宋体"/>
      <charset val="134"/>
    </font>
    <font>
      <b/>
      <sz val="18"/>
      <color indexed="54"/>
      <name val="宋体"/>
      <charset val="134"/>
    </font>
    <font>
      <b/>
      <sz val="14"/>
      <name val="楷体"/>
      <charset val="134"/>
    </font>
    <font>
      <b/>
      <sz val="18"/>
      <color indexed="62"/>
      <name val="宋体"/>
      <charset val="134"/>
    </font>
    <font>
      <sz val="10"/>
      <name val="楷体"/>
      <charset val="134"/>
    </font>
    <font>
      <sz val="11"/>
      <color indexed="20"/>
      <name val="宋体"/>
      <charset val="134"/>
    </font>
    <font>
      <sz val="12"/>
      <color indexed="20"/>
      <name val="宋体"/>
      <charset val="134"/>
    </font>
    <font>
      <sz val="12"/>
      <color indexed="16"/>
      <name val="宋体"/>
      <charset val="134"/>
    </font>
    <font>
      <sz val="9"/>
      <name val="宋体"/>
      <charset val="134"/>
    </font>
    <font>
      <sz val="10"/>
      <name val="仿宋_GB2312"/>
      <charset val="134"/>
    </font>
    <font>
      <u/>
      <sz val="12"/>
      <color indexed="12"/>
      <name val="宋体"/>
      <charset val="134"/>
    </font>
    <font>
      <u/>
      <sz val="10"/>
      <color indexed="12"/>
      <name val="Times"/>
      <charset val="134"/>
    </font>
    <font>
      <u/>
      <sz val="11"/>
      <color indexed="52"/>
      <name val="宋体"/>
      <charset val="134"/>
    </font>
    <font>
      <b/>
      <sz val="10"/>
      <name val="Arial"/>
      <charset val="134"/>
    </font>
    <font>
      <b/>
      <sz val="9"/>
      <name val="Arial"/>
      <charset val="134"/>
    </font>
    <font>
      <sz val="11"/>
      <color indexed="17"/>
      <name val="宋体"/>
      <charset val="134"/>
    </font>
    <font>
      <sz val="12"/>
      <color indexed="17"/>
      <name val="宋体"/>
      <charset val="134"/>
    </font>
    <font>
      <u/>
      <sz val="12"/>
      <color indexed="36"/>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Courier"/>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48"/>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4"/>
        <bgColor indexed="64"/>
      </patternFill>
    </fill>
    <fill>
      <patternFill patternType="solid">
        <fgColor indexed="10"/>
        <bgColor indexed="64"/>
      </patternFill>
    </fill>
    <fill>
      <patternFill patternType="solid">
        <fgColor indexed="57"/>
        <bgColor indexed="64"/>
      </patternFill>
    </fill>
    <fill>
      <patternFill patternType="solid">
        <fgColor indexed="40"/>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indexed="9"/>
      </top>
      <bottom style="medium">
        <color indexed="9"/>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bottom/>
      <diagonal/>
    </border>
    <border>
      <left/>
      <right/>
      <top/>
      <bottom style="thick">
        <color indexed="11"/>
      </bottom>
      <diagonal/>
    </border>
    <border>
      <left/>
      <right/>
      <top/>
      <bottom style="thick">
        <color indexed="62"/>
      </bottom>
      <diagonal/>
    </border>
    <border>
      <left/>
      <right/>
      <top/>
      <bottom style="thick">
        <color indexed="43"/>
      </bottom>
      <diagonal/>
    </border>
    <border>
      <left/>
      <right/>
      <top/>
      <bottom style="thick">
        <color indexed="22"/>
      </bottom>
      <diagonal/>
    </border>
    <border>
      <left/>
      <right/>
      <top/>
      <bottom style="medium">
        <color indexed="43"/>
      </bottom>
      <diagonal/>
    </border>
    <border>
      <left/>
      <right/>
      <top/>
      <bottom style="medium">
        <color indexed="30"/>
      </bottom>
      <diagonal/>
    </border>
    <border>
      <left/>
      <right/>
      <top style="thin">
        <color indexed="11"/>
      </top>
      <bottom style="double">
        <color indexed="1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28">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7"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4" borderId="13"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4" applyNumberFormat="0" applyFill="0" applyAlignment="0" applyProtection="0">
      <alignment vertical="center"/>
    </xf>
    <xf numFmtId="0" fontId="66" fillId="0" borderId="14" applyNumberFormat="0" applyFill="0" applyAlignment="0" applyProtection="0">
      <alignment vertical="center"/>
    </xf>
    <xf numFmtId="0" fontId="67" fillId="0" borderId="15" applyNumberFormat="0" applyFill="0" applyAlignment="0" applyProtection="0">
      <alignment vertical="center"/>
    </xf>
    <xf numFmtId="0" fontId="67" fillId="0" borderId="0" applyNumberFormat="0" applyFill="0" applyBorder="0" applyAlignment="0" applyProtection="0">
      <alignment vertical="center"/>
    </xf>
    <xf numFmtId="0" fontId="68" fillId="5" borderId="16" applyNumberFormat="0" applyAlignment="0" applyProtection="0">
      <alignment vertical="center"/>
    </xf>
    <xf numFmtId="0" fontId="69" fillId="6" borderId="17" applyNumberFormat="0" applyAlignment="0" applyProtection="0">
      <alignment vertical="center"/>
    </xf>
    <xf numFmtId="0" fontId="70" fillId="6" borderId="16" applyNumberFormat="0" applyAlignment="0" applyProtection="0">
      <alignment vertical="center"/>
    </xf>
    <xf numFmtId="0" fontId="71" fillId="7" borderId="18" applyNumberFormat="0" applyAlignment="0" applyProtection="0">
      <alignment vertical="center"/>
    </xf>
    <xf numFmtId="0" fontId="72" fillId="0" borderId="19" applyNumberFormat="0" applyFill="0" applyAlignment="0" applyProtection="0">
      <alignment vertical="center"/>
    </xf>
    <xf numFmtId="0" fontId="73" fillId="0" borderId="20" applyNumberFormat="0" applyFill="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7" fillId="18" borderId="0" applyNumberFormat="0" applyBorder="0" applyAlignment="0" applyProtection="0">
      <alignment vertical="center"/>
    </xf>
    <xf numFmtId="0" fontId="77" fillId="19" borderId="0" applyNumberFormat="0" applyBorder="0" applyAlignment="0" applyProtection="0">
      <alignment vertical="center"/>
    </xf>
    <xf numFmtId="0" fontId="78" fillId="20" borderId="0" applyNumberFormat="0" applyBorder="0" applyAlignment="0" applyProtection="0">
      <alignment vertical="center"/>
    </xf>
    <xf numFmtId="0" fontId="78" fillId="21"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78" fillId="24" borderId="0" applyNumberFormat="0" applyBorder="0" applyAlignment="0" applyProtection="0">
      <alignment vertical="center"/>
    </xf>
    <xf numFmtId="0" fontId="78" fillId="25" borderId="0" applyNumberFormat="0" applyBorder="0" applyAlignment="0" applyProtection="0">
      <alignment vertical="center"/>
    </xf>
    <xf numFmtId="0" fontId="77" fillId="26" borderId="0" applyNumberFormat="0" applyBorder="0" applyAlignment="0" applyProtection="0">
      <alignment vertical="center"/>
    </xf>
    <xf numFmtId="0" fontId="77" fillId="27" borderId="0" applyNumberFormat="0" applyBorder="0" applyAlignment="0" applyProtection="0">
      <alignment vertical="center"/>
    </xf>
    <xf numFmtId="0" fontId="78" fillId="28" borderId="0" applyNumberFormat="0" applyBorder="0" applyAlignment="0" applyProtection="0">
      <alignment vertical="center"/>
    </xf>
    <xf numFmtId="0" fontId="78" fillId="29" borderId="0" applyNumberFormat="0" applyBorder="0" applyAlignment="0" applyProtection="0">
      <alignment vertical="center"/>
    </xf>
    <xf numFmtId="0" fontId="77" fillId="30" borderId="0" applyNumberFormat="0" applyBorder="0" applyAlignment="0" applyProtection="0">
      <alignment vertical="center"/>
    </xf>
    <xf numFmtId="0" fontId="77" fillId="31" borderId="0" applyNumberFormat="0" applyBorder="0" applyAlignment="0" applyProtection="0">
      <alignment vertical="center"/>
    </xf>
    <xf numFmtId="0" fontId="78" fillId="32" borderId="0" applyNumberFormat="0" applyBorder="0" applyAlignment="0" applyProtection="0">
      <alignment vertical="center"/>
    </xf>
    <xf numFmtId="0" fontId="78" fillId="33" borderId="0" applyNumberFormat="0" applyBorder="0" applyAlignment="0" applyProtection="0">
      <alignment vertical="center"/>
    </xf>
    <xf numFmtId="0" fontId="77" fillId="34" borderId="0" applyNumberFormat="0" applyBorder="0" applyAlignment="0" applyProtection="0">
      <alignment vertical="center"/>
    </xf>
    <xf numFmtId="0" fontId="79" fillId="0" borderId="0">
      <alignment vertical="center"/>
    </xf>
    <xf numFmtId="0" fontId="80" fillId="0" borderId="0">
      <alignment vertical="center"/>
    </xf>
    <xf numFmtId="0" fontId="81" fillId="0" borderId="0">
      <alignment vertical="center"/>
    </xf>
    <xf numFmtId="49" fontId="7" fillId="0" borderId="0" applyFont="0" applyFill="0" applyBorder="0" applyAlignment="0" applyProtection="0">
      <alignment vertical="center"/>
    </xf>
    <xf numFmtId="0" fontId="0" fillId="35"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0" fillId="39" borderId="0" applyNumberFormat="0" applyBorder="0" applyAlignment="0" applyProtection="0">
      <alignment vertical="center"/>
    </xf>
    <xf numFmtId="0" fontId="0" fillId="40"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Alignment="0" applyProtection="0">
      <alignment vertical="center"/>
    </xf>
    <xf numFmtId="0" fontId="0" fillId="44"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82" fillId="42" borderId="0" applyNumberFormat="0" applyBorder="0" applyAlignment="0" applyProtection="0">
      <alignment vertical="center"/>
    </xf>
    <xf numFmtId="0" fontId="82" fillId="48" borderId="0" applyNumberFormat="0" applyBorder="0" applyAlignment="0" applyProtection="0">
      <alignment vertical="center"/>
    </xf>
    <xf numFmtId="0" fontId="82" fillId="37" borderId="0" applyNumberFormat="0" applyBorder="0" applyAlignment="0" applyProtection="0">
      <alignment vertical="center"/>
    </xf>
    <xf numFmtId="0" fontId="82" fillId="44" borderId="0" applyNumberFormat="0" applyBorder="0" applyAlignment="0" applyProtection="0">
      <alignment vertical="center"/>
    </xf>
    <xf numFmtId="0" fontId="82" fillId="41" borderId="0" applyNumberFormat="0" applyBorder="0" applyAlignment="0" applyProtection="0">
      <alignment vertical="center"/>
    </xf>
    <xf numFmtId="0" fontId="82" fillId="45" borderId="0" applyNumberFormat="0" applyBorder="0" applyAlignment="0" applyProtection="0">
      <alignment vertical="center"/>
    </xf>
    <xf numFmtId="0" fontId="82" fillId="49" borderId="0" applyNumberFormat="0" applyBorder="0" applyAlignment="0" applyProtection="0">
      <alignment vertical="center"/>
    </xf>
    <xf numFmtId="0" fontId="82" fillId="50" borderId="0" applyNumberFormat="0" applyBorder="0" applyAlignment="0" applyProtection="0">
      <alignment vertical="center"/>
    </xf>
    <xf numFmtId="0" fontId="82" fillId="46" borderId="0" applyNumberFormat="0" applyBorder="0" applyAlignment="0" applyProtection="0">
      <alignment vertical="center"/>
    </xf>
    <xf numFmtId="0" fontId="82" fillId="51" borderId="0" applyNumberFormat="0" applyBorder="0" applyAlignment="0" applyProtection="0">
      <alignment vertical="center"/>
    </xf>
    <xf numFmtId="0" fontId="82" fillId="52" borderId="0" applyNumberFormat="0" applyBorder="0" applyAlignment="0" applyProtection="0">
      <alignment vertical="center"/>
    </xf>
    <xf numFmtId="0" fontId="80" fillId="0" borderId="0">
      <alignment vertical="center"/>
      <protection locked="0"/>
    </xf>
    <xf numFmtId="0" fontId="83" fillId="53" borderId="0" applyNumberFormat="0" applyBorder="0" applyAlignment="0" applyProtection="0">
      <alignment vertical="center"/>
    </xf>
    <xf numFmtId="0" fontId="12" fillId="36" borderId="0" applyNumberFormat="0" applyBorder="0" applyAlignment="0" applyProtection="0">
      <alignment vertical="center"/>
    </xf>
    <xf numFmtId="0" fontId="83" fillId="43" borderId="0" applyNumberFormat="0" applyBorder="0" applyAlignment="0" applyProtection="0">
      <alignment vertical="center"/>
    </xf>
    <xf numFmtId="0" fontId="83" fillId="54" borderId="0" applyNumberFormat="0" applyBorder="0" applyAlignment="0" applyProtection="0">
      <alignment vertical="center"/>
    </xf>
    <xf numFmtId="0" fontId="12" fillId="38" borderId="0" applyNumberFormat="0" applyBorder="0" applyAlignment="0" applyProtection="0">
      <alignment vertical="center"/>
    </xf>
    <xf numFmtId="0" fontId="12" fillId="46" borderId="0" applyNumberFormat="0" applyBorder="0" applyAlignment="0" applyProtection="0">
      <alignment vertical="center"/>
    </xf>
    <xf numFmtId="0" fontId="83" fillId="55" borderId="0" applyNumberFormat="0" applyBorder="0" applyAlignment="0" applyProtection="0">
      <alignment vertical="center"/>
    </xf>
    <xf numFmtId="0" fontId="12" fillId="35" borderId="0" applyNumberFormat="0" applyBorder="0" applyAlignment="0" applyProtection="0">
      <alignment vertical="center"/>
    </xf>
    <xf numFmtId="0" fontId="83" fillId="46" borderId="0" applyNumberFormat="0" applyBorder="0" applyAlignment="0" applyProtection="0">
      <alignment vertical="center"/>
    </xf>
    <xf numFmtId="0" fontId="83" fillId="51" borderId="0" applyNumberFormat="0" applyBorder="0" applyAlignment="0" applyProtection="0">
      <alignment vertical="center"/>
    </xf>
    <xf numFmtId="0" fontId="12" fillId="39" borderId="0" applyNumberFormat="0" applyBorder="0" applyAlignment="0" applyProtection="0">
      <alignment vertical="center"/>
    </xf>
    <xf numFmtId="0" fontId="83" fillId="52" borderId="0" applyNumberFormat="0" applyBorder="0" applyAlignment="0" applyProtection="0">
      <alignment vertical="center"/>
    </xf>
    <xf numFmtId="0" fontId="12" fillId="41" borderId="0" applyNumberFormat="0" applyBorder="0" applyAlignment="0" applyProtection="0">
      <alignment vertical="center"/>
    </xf>
    <xf numFmtId="0" fontId="83" fillId="41" borderId="0" applyNumberFormat="0" applyBorder="0" applyAlignment="0" applyProtection="0">
      <alignment vertical="center"/>
    </xf>
    <xf numFmtId="0" fontId="84" fillId="0" borderId="0">
      <alignment horizontal="center" vertical="center" wrapText="1"/>
      <protection locked="0"/>
    </xf>
    <xf numFmtId="0" fontId="85" fillId="41" borderId="21">
      <alignment horizontal="left" vertical="center"/>
      <protection locked="0" hidden="1"/>
    </xf>
    <xf numFmtId="0" fontId="86" fillId="0" borderId="0" applyNumberFormat="0" applyFill="0" applyBorder="0" applyAlignment="0" applyProtection="0">
      <alignment vertical="center"/>
    </xf>
    <xf numFmtId="176" fontId="7" fillId="0" borderId="0" applyFont="0" applyFill="0" applyBorder="0" applyAlignment="0" applyProtection="0">
      <alignment vertical="center"/>
    </xf>
    <xf numFmtId="177" fontId="41" fillId="0" borderId="0">
      <alignment vertical="center"/>
    </xf>
    <xf numFmtId="178" fontId="7" fillId="0" borderId="0" applyFont="0" applyFill="0" applyBorder="0" applyAlignment="0" applyProtection="0">
      <alignment vertical="center"/>
    </xf>
    <xf numFmtId="179" fontId="7" fillId="0" borderId="0" applyFont="0" applyFill="0" applyBorder="0" applyAlignment="0" applyProtection="0">
      <alignment vertical="center"/>
    </xf>
    <xf numFmtId="180" fontId="7" fillId="0" borderId="0" applyFont="0" applyFill="0" applyBorder="0" applyAlignment="0" applyProtection="0">
      <alignment vertical="center"/>
    </xf>
    <xf numFmtId="181" fontId="41" fillId="0" borderId="0">
      <alignment vertical="center"/>
    </xf>
    <xf numFmtId="15" fontId="87" fillId="0" borderId="0">
      <alignment vertical="center"/>
    </xf>
    <xf numFmtId="182" fontId="41" fillId="0" borderId="0">
      <alignment vertical="center"/>
    </xf>
    <xf numFmtId="0" fontId="88" fillId="46" borderId="0" applyNumberFormat="0" applyBorder="0" applyAlignment="0" applyProtection="0">
      <alignment vertical="center"/>
    </xf>
    <xf numFmtId="0" fontId="89" fillId="0" borderId="22" applyNumberFormat="0" applyAlignment="0" applyProtection="0">
      <alignment horizontal="left" vertical="center"/>
    </xf>
    <xf numFmtId="0" fontId="89" fillId="0" borderId="10">
      <alignment horizontal="left" vertical="center"/>
    </xf>
    <xf numFmtId="0" fontId="88" fillId="38" borderId="1" applyNumberFormat="0" applyBorder="0" applyAlignment="0" applyProtection="0">
      <alignment vertical="center"/>
    </xf>
    <xf numFmtId="183" fontId="90" fillId="56" borderId="0">
      <alignment vertical="center"/>
    </xf>
    <xf numFmtId="183" fontId="91" fillId="57" borderId="0">
      <alignment vertical="center"/>
    </xf>
    <xf numFmtId="38" fontId="7" fillId="0" borderId="0" applyFont="0" applyFill="0" applyBorder="0" applyAlignment="0" applyProtection="0">
      <alignment vertical="center"/>
    </xf>
    <xf numFmtId="40" fontId="7" fillId="0" borderId="0" applyFont="0" applyFill="0" applyBorder="0" applyAlignment="0" applyProtection="0">
      <alignment vertical="center"/>
    </xf>
    <xf numFmtId="0" fontId="7" fillId="0" borderId="0" applyFont="0" applyFill="0" applyBorder="0" applyAlignment="0" applyProtection="0">
      <alignment vertical="center"/>
    </xf>
    <xf numFmtId="184" fontId="7" fillId="0" borderId="0" applyFont="0" applyFill="0" applyBorder="0" applyAlignment="0" applyProtection="0">
      <alignment vertical="center"/>
    </xf>
    <xf numFmtId="185" fontId="7" fillId="0" borderId="0" applyFont="0" applyFill="0" applyBorder="0" applyAlignment="0" applyProtection="0">
      <alignment vertical="center"/>
    </xf>
    <xf numFmtId="40" fontId="92" fillId="47" borderId="21">
      <alignment horizontal="centerContinuous" vertical="center"/>
    </xf>
    <xf numFmtId="186" fontId="7" fillId="0" borderId="0" applyFont="0" applyFill="0" applyBorder="0" applyAlignment="0" applyProtection="0">
      <alignment vertical="center"/>
    </xf>
    <xf numFmtId="0" fontId="41" fillId="0" borderId="0">
      <alignment vertical="center"/>
    </xf>
    <xf numFmtId="37" fontId="93" fillId="0" borderId="0">
      <alignment vertical="center"/>
    </xf>
    <xf numFmtId="0" fontId="94" fillId="0" borderId="0">
      <alignment vertical="top"/>
      <protection locked="0"/>
    </xf>
    <xf numFmtId="187" fontId="95" fillId="0" borderId="0">
      <alignment vertical="center"/>
    </xf>
    <xf numFmtId="14" fontId="84" fillId="0" borderId="0">
      <alignment horizontal="center" vertical="center" wrapText="1"/>
      <protection locked="0"/>
    </xf>
    <xf numFmtId="10" fontId="7" fillId="0" borderId="0" applyFont="0" applyFill="0" applyBorder="0" applyAlignment="0" applyProtection="0">
      <alignment vertical="center"/>
    </xf>
    <xf numFmtId="188" fontId="7" fillId="0" borderId="0" applyFont="0" applyFill="0" applyProtection="0">
      <alignment vertical="center"/>
    </xf>
    <xf numFmtId="0" fontId="7" fillId="0" borderId="0" applyNumberFormat="0" applyFont="0" applyFill="0" applyBorder="0" applyAlignment="0" applyProtection="0">
      <alignment horizontal="left" vertical="center"/>
    </xf>
    <xf numFmtId="15" fontId="7" fillId="0" borderId="0" applyFont="0" applyFill="0" applyBorder="0" applyAlignment="0" applyProtection="0">
      <alignment vertical="center"/>
    </xf>
    <xf numFmtId="4" fontId="7" fillId="0" borderId="0" applyFont="0" applyFill="0" applyBorder="0" applyAlignment="0" applyProtection="0">
      <alignment vertical="center"/>
    </xf>
    <xf numFmtId="0" fontId="86" fillId="0" borderId="23">
      <alignment horizontal="center" vertical="center"/>
    </xf>
    <xf numFmtId="3" fontId="7" fillId="0" borderId="0" applyFont="0" applyFill="0" applyBorder="0" applyAlignment="0" applyProtection="0">
      <alignment vertical="center"/>
    </xf>
    <xf numFmtId="0" fontId="7" fillId="58" borderId="0" applyNumberFormat="0" applyFont="0" applyBorder="0" applyAlignment="0" applyProtection="0">
      <alignment vertical="center"/>
    </xf>
    <xf numFmtId="0" fontId="7" fillId="0" borderId="0" applyNumberFormat="0" applyFill="0" applyBorder="0" applyAlignment="0" applyProtection="0">
      <alignment vertical="center"/>
    </xf>
    <xf numFmtId="0" fontId="96" fillId="59" borderId="24">
      <alignment vertical="center"/>
      <protection locked="0"/>
    </xf>
    <xf numFmtId="0" fontId="97" fillId="0" borderId="0">
      <alignment vertical="center"/>
    </xf>
    <xf numFmtId="9" fontId="7" fillId="0" borderId="0" applyFont="0" applyFill="0" applyBorder="0" applyAlignment="0" applyProtection="0">
      <alignment vertical="center"/>
    </xf>
    <xf numFmtId="189" fontId="7" fillId="0" borderId="0" applyFont="0" applyFill="0" applyBorder="0" applyAlignment="0" applyProtection="0">
      <alignment vertical="center"/>
    </xf>
    <xf numFmtId="190" fontId="7" fillId="0" borderId="0" applyFont="0" applyFill="0" applyBorder="0" applyAlignment="0" applyProtection="0">
      <alignment vertical="center"/>
    </xf>
    <xf numFmtId="0" fontId="95" fillId="0" borderId="9" applyNumberFormat="0" applyFill="0" applyProtection="0">
      <alignment horizontal="right" vertical="center"/>
    </xf>
    <xf numFmtId="0" fontId="98" fillId="0" borderId="25" applyNumberFormat="0" applyFill="0" applyAlignment="0" applyProtection="0">
      <alignment vertical="center"/>
    </xf>
    <xf numFmtId="0" fontId="99" fillId="0" borderId="26" applyNumberFormat="0" applyFill="0" applyAlignment="0" applyProtection="0">
      <alignment vertical="center"/>
    </xf>
    <xf numFmtId="0" fontId="100" fillId="0" borderId="0" applyNumberFormat="0" applyFill="0" applyBorder="0" applyAlignment="0" applyProtection="0">
      <alignment vertical="center"/>
    </xf>
    <xf numFmtId="0" fontId="101" fillId="0" borderId="27" applyNumberFormat="0" applyFill="0" applyAlignment="0" applyProtection="0">
      <alignment vertical="center"/>
    </xf>
    <xf numFmtId="0" fontId="102" fillId="0" borderId="28" applyNumberFormat="0" applyFill="0" applyAlignment="0" applyProtection="0">
      <alignment vertical="center"/>
    </xf>
    <xf numFmtId="0" fontId="103" fillId="0" borderId="29" applyNumberFormat="0" applyFill="0" applyAlignment="0" applyProtection="0">
      <alignment vertical="center"/>
    </xf>
    <xf numFmtId="0" fontId="104" fillId="0" borderId="30" applyNumberFormat="0" applyFill="0" applyAlignment="0" applyProtection="0">
      <alignment vertical="center"/>
    </xf>
    <xf numFmtId="0" fontId="103"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9" applyNumberFormat="0" applyFill="0" applyProtection="0">
      <alignment horizontal="center" vertical="center"/>
    </xf>
    <xf numFmtId="0" fontId="107" fillId="0" borderId="0" applyNumberFormat="0" applyFill="0" applyBorder="0" applyAlignment="0" applyProtection="0">
      <alignment vertical="center"/>
    </xf>
    <xf numFmtId="0" fontId="108" fillId="0" borderId="5" applyNumberFormat="0" applyFill="0" applyProtection="0">
      <alignment horizontal="center" vertical="center"/>
    </xf>
    <xf numFmtId="0" fontId="109" fillId="37" borderId="0" applyNumberFormat="0" applyBorder="0" applyAlignment="0" applyProtection="0">
      <alignment vertical="center"/>
    </xf>
    <xf numFmtId="0" fontId="110" fillId="40" borderId="0" applyNumberFormat="0" applyBorder="0" applyAlignment="0" applyProtection="0">
      <alignment vertical="center"/>
    </xf>
    <xf numFmtId="0" fontId="109" fillId="40" borderId="0" applyNumberFormat="0" applyBorder="0" applyAlignment="0" applyProtection="0">
      <alignment vertical="center"/>
    </xf>
    <xf numFmtId="0" fontId="110" fillId="37" borderId="0" applyNumberFormat="0" applyBorder="0" applyAlignment="0" applyProtection="0">
      <alignment vertical="center"/>
    </xf>
    <xf numFmtId="0" fontId="111" fillId="3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5" fillId="0" borderId="0" applyProtection="0">
      <alignment vertical="center"/>
    </xf>
    <xf numFmtId="0" fontId="0" fillId="0" borderId="0">
      <alignment vertical="center"/>
    </xf>
    <xf numFmtId="0" fontId="7" fillId="0" borderId="0">
      <alignment vertical="center"/>
    </xf>
    <xf numFmtId="0" fontId="7" fillId="0" borderId="0">
      <alignment vertical="center"/>
    </xf>
    <xf numFmtId="0" fontId="95" fillId="0" borderId="0">
      <alignment vertical="center"/>
    </xf>
    <xf numFmtId="0" fontId="0" fillId="0" borderId="0">
      <alignment vertical="center"/>
    </xf>
    <xf numFmtId="0" fontId="8" fillId="0" borderId="0" applyAlignment="0"/>
    <xf numFmtId="0" fontId="7" fillId="0" borderId="0">
      <alignment vertical="center"/>
    </xf>
    <xf numFmtId="0" fontId="7" fillId="0" borderId="0"/>
    <xf numFmtId="0" fontId="0" fillId="0" borderId="0">
      <alignment vertical="center"/>
    </xf>
    <xf numFmtId="0" fontId="113" fillId="0" borderId="1">
      <alignment horizontal="lef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35" borderId="0" applyNumberFormat="0" applyBorder="0" applyAlignment="0" applyProtection="0">
      <alignment vertical="center"/>
    </xf>
    <xf numFmtId="0" fontId="120" fillId="39" borderId="0" applyNumberFormat="0" applyBorder="0" applyAlignment="0" applyProtection="0">
      <alignment vertical="center"/>
    </xf>
    <xf numFmtId="0" fontId="119" fillId="39" borderId="0" applyNumberFormat="0" applyBorder="0" applyAlignment="0" applyProtection="0">
      <alignment vertical="center"/>
    </xf>
    <xf numFmtId="0" fontId="120" fillId="35" borderId="0" applyNumberFormat="0" applyBorder="0" applyAlignment="0" applyProtection="0">
      <alignment vertical="center"/>
    </xf>
    <xf numFmtId="0" fontId="121" fillId="0" borderId="0" applyNumberFormat="0" applyFill="0" applyBorder="0" applyAlignment="0" applyProtection="0">
      <alignment vertical="top"/>
      <protection locked="0"/>
    </xf>
    <xf numFmtId="0" fontId="122" fillId="0" borderId="31" applyNumberFormat="0" applyFill="0" applyAlignment="0" applyProtection="0">
      <alignment vertical="center"/>
    </xf>
    <xf numFmtId="0" fontId="122" fillId="0" borderId="32" applyNumberFormat="0" applyFill="0" applyAlignment="0" applyProtection="0">
      <alignment vertical="center"/>
    </xf>
    <xf numFmtId="0" fontId="123" fillId="46" borderId="33" applyNumberFormat="0" applyAlignment="0" applyProtection="0">
      <alignment vertical="center"/>
    </xf>
    <xf numFmtId="0" fontId="124" fillId="55" borderId="34" applyNumberFormat="0" applyAlignment="0" applyProtection="0">
      <alignment vertical="center"/>
    </xf>
    <xf numFmtId="0" fontId="125" fillId="0" borderId="0" applyNumberFormat="0" applyFill="0" applyBorder="0" applyAlignment="0" applyProtection="0">
      <alignment vertical="center"/>
    </xf>
    <xf numFmtId="0" fontId="108" fillId="0" borderId="5" applyNumberFormat="0" applyFill="0" applyProtection="0">
      <alignment horizontal="left" vertical="center"/>
    </xf>
    <xf numFmtId="0" fontId="126" fillId="0" borderId="0" applyNumberFormat="0" applyFill="0" applyBorder="0" applyAlignment="0" applyProtection="0">
      <alignment vertical="center"/>
    </xf>
    <xf numFmtId="0" fontId="127" fillId="0" borderId="35" applyNumberFormat="0" applyFill="0" applyAlignment="0" applyProtection="0">
      <alignment vertical="center"/>
    </xf>
    <xf numFmtId="0" fontId="87" fillId="0" borderId="0">
      <alignment vertical="center"/>
    </xf>
    <xf numFmtId="191" fontId="0" fillId="0" borderId="0" applyFont="0" applyFill="0" applyBorder="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192" fontId="0" fillId="0" borderId="0" applyFont="0" applyFill="0" applyBorder="0" applyAlignment="0" applyProtection="0">
      <alignment vertical="center"/>
    </xf>
    <xf numFmtId="0" fontId="53" fillId="60" borderId="0" applyNumberFormat="0" applyBorder="0" applyAlignment="0" applyProtection="0">
      <alignment vertical="center"/>
    </xf>
    <xf numFmtId="0" fontId="53" fillId="61" borderId="0" applyNumberFormat="0" applyBorder="0" applyAlignment="0" applyProtection="0">
      <alignment vertical="center"/>
    </xf>
    <xf numFmtId="0" fontId="53" fillId="62" borderId="0" applyNumberFormat="0" applyBorder="0" applyAlignment="0" applyProtection="0">
      <alignment vertical="center"/>
    </xf>
    <xf numFmtId="0" fontId="82" fillId="63" borderId="0" applyNumberFormat="0" applyBorder="0" applyAlignment="0" applyProtection="0">
      <alignment vertical="center"/>
    </xf>
    <xf numFmtId="0" fontId="82" fillId="64" borderId="0" applyNumberFormat="0" applyBorder="0" applyAlignment="0" applyProtection="0">
      <alignment vertical="center"/>
    </xf>
    <xf numFmtId="0" fontId="82" fillId="65" borderId="0" applyNumberFormat="0" applyBorder="0" applyAlignment="0" applyProtection="0">
      <alignment vertical="center"/>
    </xf>
    <xf numFmtId="0" fontId="82" fillId="47" borderId="0" applyNumberFormat="0" applyBorder="0" applyAlignment="0" applyProtection="0">
      <alignment vertical="center"/>
    </xf>
    <xf numFmtId="0" fontId="82" fillId="66" borderId="0" applyNumberFormat="0" applyBorder="0" applyAlignment="0" applyProtection="0">
      <alignment vertical="center"/>
    </xf>
    <xf numFmtId="0" fontId="82" fillId="67" borderId="0" applyNumberFormat="0" applyBorder="0" applyAlignment="0" applyProtection="0">
      <alignment vertical="center"/>
    </xf>
    <xf numFmtId="0" fontId="82" fillId="53" borderId="0" applyNumberFormat="0" applyBorder="0" applyAlignment="0" applyProtection="0">
      <alignment vertical="center"/>
    </xf>
    <xf numFmtId="0" fontId="82" fillId="68" borderId="0" applyNumberFormat="0" applyBorder="0" applyAlignment="0" applyProtection="0">
      <alignment vertical="center"/>
    </xf>
    <xf numFmtId="193" fontId="95" fillId="0" borderId="5" applyFill="0" applyProtection="0">
      <alignment horizontal="right" vertical="center"/>
    </xf>
    <xf numFmtId="0" fontId="95" fillId="0" borderId="9" applyNumberFormat="0" applyFill="0" applyProtection="0">
      <alignment horizontal="left" vertical="center"/>
    </xf>
    <xf numFmtId="0" fontId="128" fillId="42" borderId="0" applyNumberFormat="0" applyBorder="0" applyAlignment="0" applyProtection="0">
      <alignment vertical="center"/>
    </xf>
    <xf numFmtId="0" fontId="129" fillId="46" borderId="36" applyNumberFormat="0" applyAlignment="0" applyProtection="0">
      <alignment vertical="center"/>
    </xf>
    <xf numFmtId="0" fontId="130" fillId="41" borderId="33" applyNumberFormat="0" applyAlignment="0" applyProtection="0">
      <alignment vertical="center"/>
    </xf>
    <xf numFmtId="1" fontId="95" fillId="0" borderId="5" applyFill="0" applyProtection="0">
      <alignment horizontal="center" vertical="center"/>
    </xf>
    <xf numFmtId="0" fontId="131" fillId="0" borderId="0">
      <alignment vertical="center"/>
    </xf>
    <xf numFmtId="0" fontId="0" fillId="38" borderId="37" applyNumberFormat="0" applyFont="0" applyAlignment="0" applyProtection="0">
      <alignment vertical="center"/>
    </xf>
  </cellStyleXfs>
  <cellXfs count="462">
    <xf numFmtId="0" fontId="0" fillId="0" borderId="0" xfId="0" applyAlignment="1"/>
    <xf numFmtId="0" fontId="1" fillId="0" borderId="0" xfId="0" applyFont="1" applyFill="1" applyBorder="1" applyAlignment="1">
      <alignment vertical="center"/>
    </xf>
    <xf numFmtId="0" fontId="2" fillId="0" borderId="0" xfId="181" applyFont="1" applyFill="1" applyBorder="1" applyAlignment="1">
      <alignment horizontal="center" vertical="center"/>
    </xf>
    <xf numFmtId="0" fontId="3" fillId="0" borderId="1" xfId="18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8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181" applyFont="1" applyFill="1" applyBorder="1" applyAlignment="1">
      <alignment horizontal="left" vertical="center"/>
    </xf>
    <xf numFmtId="0" fontId="1" fillId="0" borderId="1" xfId="0" applyFont="1" applyFill="1" applyBorder="1" applyAlignment="1">
      <alignment vertical="center"/>
    </xf>
    <xf numFmtId="0" fontId="6" fillId="0" borderId="0" xfId="177" applyFont="1" applyFill="1" applyBorder="1" applyAlignment="1">
      <alignment vertical="center"/>
    </xf>
    <xf numFmtId="0" fontId="7" fillId="0" borderId="0" xfId="0" applyFont="1" applyFill="1" applyBorder="1" applyAlignment="1">
      <alignment vertical="center"/>
    </xf>
    <xf numFmtId="0" fontId="8" fillId="0" borderId="0" xfId="177" applyFont="1" applyFill="1" applyBorder="1" applyAlignment="1">
      <alignment vertical="center"/>
    </xf>
    <xf numFmtId="0" fontId="9" fillId="0" borderId="0" xfId="177" applyNumberFormat="1" applyFont="1" applyFill="1" applyBorder="1" applyAlignment="1" applyProtection="1">
      <alignment horizontal="center" vertical="center"/>
    </xf>
    <xf numFmtId="0" fontId="0" fillId="0" borderId="0" xfId="177" applyNumberFormat="1" applyFont="1" applyFill="1" applyBorder="1" applyAlignment="1" applyProtection="1">
      <alignment horizontal="left" vertical="center"/>
    </xf>
    <xf numFmtId="0" fontId="10" fillId="0" borderId="1" xfId="173" applyFont="1" applyFill="1" applyBorder="1" applyAlignment="1">
      <alignment horizontal="center" vertical="center" wrapText="1"/>
    </xf>
    <xf numFmtId="0" fontId="11" fillId="0" borderId="1" xfId="173" applyFont="1" applyFill="1" applyBorder="1" applyAlignment="1">
      <alignment horizontal="center" vertical="center" wrapText="1"/>
    </xf>
    <xf numFmtId="0" fontId="12" fillId="0" borderId="1" xfId="173" applyFont="1" applyFill="1" applyBorder="1" applyAlignment="1">
      <alignment horizontal="left" vertical="center" wrapText="1" indent="1"/>
    </xf>
    <xf numFmtId="0" fontId="12" fillId="0" borderId="1" xfId="173" applyFont="1" applyFill="1" applyBorder="1" applyAlignment="1">
      <alignment horizontal="center" vertical="center" wrapText="1"/>
    </xf>
    <xf numFmtId="49" fontId="12" fillId="0" borderId="1" xfId="172" applyNumberFormat="1"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center" vertical="center" wrapText="1"/>
    </xf>
    <xf numFmtId="195"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17" fillId="0" borderId="0" xfId="0" applyFont="1" applyFill="1" applyBorder="1" applyAlignment="1">
      <alignment horizontal="right" vertical="center" wrapText="1"/>
    </xf>
    <xf numFmtId="194" fontId="22"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23"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0" xfId="157" applyNumberFormat="1" applyFont="1" applyFill="1" applyAlignment="1" applyProtection="1">
      <alignment horizontal="center" vertical="center" wrapText="1"/>
    </xf>
    <xf numFmtId="0" fontId="23" fillId="0" borderId="1" xfId="0" applyFont="1" applyFill="1" applyBorder="1" applyAlignment="1">
      <alignment vertical="center" wrapText="1"/>
    </xf>
    <xf numFmtId="0" fontId="22" fillId="0" borderId="1" xfId="0"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95" fontId="22" fillId="0" borderId="1" xfId="0" applyNumberFormat="1" applyFont="1" applyFill="1" applyBorder="1" applyAlignment="1">
      <alignment vertical="center" wrapText="1"/>
    </xf>
    <xf numFmtId="0" fontId="22" fillId="0" borderId="0" xfId="0" applyFont="1" applyFill="1" applyBorder="1" applyAlignment="1">
      <alignment vertical="center" wrapText="1"/>
    </xf>
    <xf numFmtId="0" fontId="7" fillId="0" borderId="0" xfId="157" applyFill="1" applyAlignment="1"/>
    <xf numFmtId="0" fontId="7" fillId="0" borderId="0" xfId="157" applyAlignment="1"/>
    <xf numFmtId="0" fontId="7" fillId="0" borderId="0" xfId="157" applyAlignment="1">
      <alignment horizontal="right" vertical="center"/>
    </xf>
    <xf numFmtId="0" fontId="24" fillId="0" borderId="0" xfId="157" applyNumberFormat="1" applyFont="1" applyFill="1" applyAlignment="1" applyProtection="1">
      <alignment horizontal="center" vertical="center" wrapText="1"/>
    </xf>
    <xf numFmtId="0" fontId="24" fillId="0" borderId="0" xfId="157" applyNumberFormat="1" applyFont="1" applyFill="1" applyAlignment="1" applyProtection="1">
      <alignment horizontal="right" vertical="center" wrapText="1"/>
    </xf>
    <xf numFmtId="0" fontId="11" fillId="0" borderId="0" xfId="165" applyFont="1" applyAlignment="1" applyProtection="1">
      <alignment horizontal="left" vertical="center"/>
    </xf>
    <xf numFmtId="196" fontId="25" fillId="0" borderId="0" xfId="165" applyNumberFormat="1" applyFont="1" applyAlignment="1">
      <alignment horizontal="right" vertical="center"/>
    </xf>
    <xf numFmtId="0" fontId="25" fillId="0" borderId="0" xfId="165" applyFont="1" applyAlignment="1">
      <alignment horizontal="right" vertical="center"/>
    </xf>
    <xf numFmtId="197" fontId="25" fillId="0" borderId="0" xfId="165" applyNumberFormat="1" applyFont="1" applyFill="1" applyBorder="1" applyAlignment="1" applyProtection="1">
      <alignment horizontal="right" vertical="center"/>
    </xf>
    <xf numFmtId="2" fontId="23" fillId="0" borderId="1" xfId="164" applyNumberFormat="1" applyFont="1" applyFill="1" applyBorder="1" applyAlignment="1" applyProtection="1">
      <alignment horizontal="center" vertical="center" wrapText="1"/>
    </xf>
    <xf numFmtId="198" fontId="23" fillId="0" borderId="1" xfId="182" applyNumberFormat="1" applyFont="1" applyBorder="1" applyAlignment="1">
      <alignment horizontal="center" vertical="center" wrapText="1"/>
    </xf>
    <xf numFmtId="49" fontId="23" fillId="0" borderId="1" xfId="166" applyNumberFormat="1" applyFont="1" applyFill="1" applyBorder="1" applyAlignment="1" applyProtection="1">
      <alignment horizontal="left" vertical="center"/>
    </xf>
    <xf numFmtId="3" fontId="26" fillId="0" borderId="2" xfId="0" applyNumberFormat="1" applyFont="1" applyFill="1" applyBorder="1" applyAlignment="1" applyProtection="1">
      <alignment horizontal="right" vertical="center"/>
    </xf>
    <xf numFmtId="199" fontId="23" fillId="0" borderId="1" xfId="3" applyNumberFormat="1" applyFont="1" applyFill="1" applyBorder="1" applyAlignment="1">
      <alignment horizontal="right" vertical="center" wrapText="1"/>
    </xf>
    <xf numFmtId="49" fontId="22" fillId="0" borderId="1" xfId="166" applyNumberFormat="1" applyFont="1" applyFill="1" applyBorder="1" applyAlignment="1" applyProtection="1">
      <alignment horizontal="left" vertical="center"/>
    </xf>
    <xf numFmtId="49" fontId="23" fillId="0" borderId="1" xfId="166" applyNumberFormat="1" applyFont="1" applyFill="1" applyBorder="1" applyAlignment="1" applyProtection="1">
      <alignment horizontal="left" vertical="center" wrapText="1"/>
    </xf>
    <xf numFmtId="49" fontId="23" fillId="0" borderId="1" xfId="159" applyNumberFormat="1" applyFont="1" applyFill="1" applyBorder="1" applyAlignment="1" applyProtection="1">
      <alignment horizontal="center" vertical="center"/>
    </xf>
    <xf numFmtId="200" fontId="23" fillId="0" borderId="1" xfId="1" applyNumberFormat="1" applyFont="1" applyFill="1" applyBorder="1" applyAlignment="1">
      <alignment horizontal="right" vertical="center" wrapText="1"/>
    </xf>
    <xf numFmtId="49" fontId="23" fillId="0" borderId="1" xfId="159" applyNumberFormat="1" applyFont="1" applyFill="1" applyBorder="1" applyAlignment="1" applyProtection="1">
      <alignment horizontal="left" vertical="center" wrapText="1"/>
    </xf>
    <xf numFmtId="49" fontId="23" fillId="0" borderId="1" xfId="159" applyNumberFormat="1" applyFont="1" applyFill="1" applyBorder="1" applyAlignment="1" applyProtection="1">
      <alignment horizontal="left" vertical="center"/>
    </xf>
    <xf numFmtId="200" fontId="7" fillId="0" borderId="0" xfId="157" applyNumberFormat="1" applyAlignment="1">
      <alignment horizontal="right" vertical="center"/>
    </xf>
    <xf numFmtId="0" fontId="7" fillId="0" borderId="0" xfId="158" applyFill="1" applyAlignment="1"/>
    <xf numFmtId="0" fontId="7" fillId="0" borderId="0" xfId="158" applyAlignment="1"/>
    <xf numFmtId="0" fontId="24" fillId="0" borderId="0" xfId="158" applyNumberFormat="1" applyFont="1" applyFill="1" applyAlignment="1" applyProtection="1">
      <alignment horizontal="center" vertical="center" wrapText="1"/>
    </xf>
    <xf numFmtId="0" fontId="22" fillId="0" borderId="0" xfId="158" applyFont="1" applyFill="1" applyAlignment="1" applyProtection="1">
      <alignment horizontal="left" vertical="center"/>
    </xf>
    <xf numFmtId="196" fontId="22" fillId="0" borderId="0" xfId="158" applyNumberFormat="1" applyFont="1" applyFill="1" applyAlignment="1" applyProtection="1">
      <alignment horizontal="right"/>
    </xf>
    <xf numFmtId="0" fontId="27" fillId="0" borderId="0" xfId="158" applyFont="1" applyFill="1" applyAlignment="1">
      <alignment vertical="center"/>
    </xf>
    <xf numFmtId="0" fontId="22" fillId="0" borderId="0" xfId="158" applyFont="1" applyFill="1" applyAlignment="1">
      <alignment horizontal="right" vertical="center"/>
    </xf>
    <xf numFmtId="0" fontId="23" fillId="0" borderId="1" xfId="158" applyNumberFormat="1" applyFont="1" applyFill="1" applyBorder="1" applyAlignment="1" applyProtection="1">
      <alignment horizontal="center" vertical="center"/>
    </xf>
    <xf numFmtId="49" fontId="23" fillId="0" borderId="1" xfId="163" applyNumberFormat="1" applyFont="1" applyFill="1" applyBorder="1" applyAlignment="1" applyProtection="1">
      <alignment vertical="center"/>
    </xf>
    <xf numFmtId="49" fontId="22" fillId="0" borderId="1" xfId="163" applyNumberFormat="1" applyFont="1" applyFill="1" applyBorder="1" applyAlignment="1" applyProtection="1">
      <alignment vertical="center"/>
    </xf>
    <xf numFmtId="199" fontId="22" fillId="0" borderId="1" xfId="168" applyNumberFormat="1" applyFont="1" applyFill="1" applyBorder="1" applyAlignment="1">
      <alignment horizontal="right" vertical="center" wrapText="1"/>
    </xf>
    <xf numFmtId="49" fontId="23" fillId="0" borderId="1" xfId="159" applyNumberFormat="1" applyFont="1" applyFill="1" applyBorder="1" applyAlignment="1" applyProtection="1">
      <alignment vertical="center"/>
    </xf>
    <xf numFmtId="200" fontId="23" fillId="0" borderId="1" xfId="175" applyNumberFormat="1" applyFont="1" applyBorder="1" applyAlignment="1">
      <alignment horizontal="right" vertical="center" wrapText="1"/>
    </xf>
    <xf numFmtId="200" fontId="23" fillId="0" borderId="1" xfId="171" applyNumberFormat="1" applyFont="1" applyBorder="1" applyAlignment="1">
      <alignment horizontal="right" vertical="center" wrapText="1"/>
    </xf>
    <xf numFmtId="200" fontId="7" fillId="0" borderId="0" xfId="158" applyNumberFormat="1" applyAlignment="1"/>
    <xf numFmtId="0" fontId="7" fillId="0" borderId="0" xfId="162" applyFill="1" applyAlignment="1"/>
    <xf numFmtId="0" fontId="7" fillId="0" borderId="0" xfId="162" applyAlignment="1"/>
    <xf numFmtId="0" fontId="24" fillId="0" borderId="0" xfId="162" applyNumberFormat="1" applyFont="1" applyFill="1" applyAlignment="1" applyProtection="1">
      <alignment horizontal="center" vertical="center" wrapText="1"/>
    </xf>
    <xf numFmtId="0" fontId="11" fillId="0" borderId="0" xfId="167" applyFont="1" applyAlignment="1" applyProtection="1">
      <alignment horizontal="left" vertical="center"/>
    </xf>
    <xf numFmtId="0" fontId="25" fillId="0" borderId="0" xfId="167" applyFont="1" applyAlignment="1"/>
    <xf numFmtId="201" fontId="25" fillId="0" borderId="0" xfId="167" applyNumberFormat="1" applyFont="1" applyAlignment="1"/>
    <xf numFmtId="197" fontId="28" fillId="0" borderId="0" xfId="167" applyNumberFormat="1" applyFont="1" applyFill="1" applyBorder="1" applyAlignment="1" applyProtection="1">
      <alignment horizontal="right" vertical="center"/>
    </xf>
    <xf numFmtId="200" fontId="7" fillId="0" borderId="0" xfId="162" applyNumberFormat="1" applyAlignment="1"/>
    <xf numFmtId="0" fontId="7" fillId="0" borderId="0" xfId="162" applyAlignment="1">
      <alignment vertical="center"/>
    </xf>
    <xf numFmtId="0" fontId="22" fillId="0" borderId="0" xfId="162" applyFont="1" applyFill="1" applyAlignment="1" applyProtection="1">
      <alignment horizontal="left" vertical="center"/>
    </xf>
    <xf numFmtId="4" fontId="22" fillId="0" borderId="0" xfId="162" applyNumberFormat="1" applyFont="1" applyFill="1" applyAlignment="1" applyProtection="1">
      <alignment horizontal="right" vertical="center"/>
    </xf>
    <xf numFmtId="201" fontId="27" fillId="0" borderId="0" xfId="162" applyNumberFormat="1" applyFont="1" applyFill="1" applyAlignment="1">
      <alignment vertical="center"/>
    </xf>
    <xf numFmtId="0" fontId="22" fillId="0" borderId="0" xfId="162" applyFont="1" applyFill="1" applyAlignment="1">
      <alignment horizontal="right" vertical="center"/>
    </xf>
    <xf numFmtId="0" fontId="23" fillId="0" borderId="1" xfId="161" applyNumberFormat="1" applyFont="1" applyFill="1" applyBorder="1" applyAlignment="1" applyProtection="1">
      <alignment horizontal="center" vertical="center"/>
    </xf>
    <xf numFmtId="0" fontId="7" fillId="0" borderId="0" xfId="182">
      <alignment vertical="center"/>
    </xf>
    <xf numFmtId="0" fontId="6" fillId="0" borderId="0" xfId="182" applyFont="1" applyAlignment="1">
      <alignment horizontal="center" vertical="center" wrapText="1"/>
    </xf>
    <xf numFmtId="0" fontId="7" fillId="0" borderId="0" xfId="182" applyFill="1">
      <alignment vertical="center"/>
    </xf>
    <xf numFmtId="0" fontId="1" fillId="0" borderId="0" xfId="0" applyFont="1" applyFill="1" applyAlignment="1">
      <alignment vertical="center"/>
    </xf>
    <xf numFmtId="0" fontId="29" fillId="0" borderId="0" xfId="169" applyFont="1" applyAlignment="1">
      <alignment horizontal="center" vertical="center" shrinkToFit="1"/>
    </xf>
    <xf numFmtId="0" fontId="9" fillId="0" borderId="0" xfId="169" applyFont="1" applyAlignment="1">
      <alignment horizontal="center" vertical="center" shrinkToFit="1"/>
    </xf>
    <xf numFmtId="0" fontId="11" fillId="0" borderId="0" xfId="169" applyFont="1" applyBorder="1" applyAlignment="1">
      <alignment horizontal="left" vertical="center" wrapText="1"/>
    </xf>
    <xf numFmtId="0" fontId="11" fillId="0" borderId="0" xfId="0" applyFont="1" applyFill="1" applyAlignment="1">
      <alignment horizontal="right"/>
    </xf>
    <xf numFmtId="0" fontId="23" fillId="0" borderId="1" xfId="184" applyFont="1" applyBorder="1" applyAlignment="1">
      <alignment horizontal="center" vertical="center"/>
    </xf>
    <xf numFmtId="49" fontId="23" fillId="0" borderId="1" xfId="0" applyNumberFormat="1" applyFont="1" applyFill="1" applyBorder="1" applyAlignment="1" applyProtection="1">
      <alignment vertical="center" wrapText="1"/>
    </xf>
    <xf numFmtId="200" fontId="22" fillId="0" borderId="1" xfId="1" applyNumberFormat="1" applyFont="1" applyBorder="1" applyAlignment="1">
      <alignment horizontal="center" vertical="center" wrapText="1"/>
    </xf>
    <xf numFmtId="200" fontId="22" fillId="0" borderId="1" xfId="1" applyNumberFormat="1" applyFont="1" applyBorder="1" applyAlignment="1">
      <alignment horizontal="right" vertical="center" wrapText="1"/>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0" fillId="0" borderId="1" xfId="182" applyFont="1" applyFill="1" applyBorder="1" applyAlignment="1">
      <alignment horizontal="center" vertical="center"/>
    </xf>
    <xf numFmtId="0" fontId="11" fillId="0" borderId="1" xfId="0" applyFont="1" applyFill="1" applyBorder="1" applyAlignment="1">
      <alignment horizontal="center" vertical="center"/>
    </xf>
    <xf numFmtId="0" fontId="7" fillId="0" borderId="0" xfId="182" applyFill="1" applyAlignment="1">
      <alignment horizontal="center" vertical="center"/>
    </xf>
    <xf numFmtId="0" fontId="9" fillId="0" borderId="0" xfId="168" applyFont="1" applyFill="1" applyAlignment="1">
      <alignment horizontal="center" vertical="center" shrinkToFit="1"/>
    </xf>
    <xf numFmtId="0" fontId="11" fillId="0" borderId="0" xfId="168" applyFont="1" applyFill="1" applyAlignment="1">
      <alignment horizontal="left" vertical="center" wrapText="1"/>
    </xf>
    <xf numFmtId="198" fontId="22" fillId="0" borderId="0" xfId="183" applyNumberFormat="1" applyFont="1" applyFill="1" applyBorder="1" applyAlignment="1">
      <alignment horizontal="right" vertical="center"/>
    </xf>
    <xf numFmtId="0" fontId="23" fillId="0" borderId="1" xfId="183" applyFont="1" applyFill="1" applyBorder="1" applyAlignment="1">
      <alignment horizontal="center" vertical="center"/>
    </xf>
    <xf numFmtId="198" fontId="23" fillId="0" borderId="1" xfId="182" applyNumberFormat="1" applyFont="1" applyFill="1" applyBorder="1" applyAlignment="1">
      <alignment horizontal="center" vertical="center" wrapText="1"/>
    </xf>
    <xf numFmtId="0" fontId="22" fillId="0" borderId="1" xfId="155" applyNumberFormat="1" applyFont="1" applyFill="1" applyBorder="1" applyAlignment="1">
      <alignment horizontal="left" vertical="center" wrapText="1"/>
    </xf>
    <xf numFmtId="200" fontId="22" fillId="0" borderId="1" xfId="182" applyNumberFormat="1" applyFont="1" applyFill="1" applyBorder="1" applyAlignment="1">
      <alignment horizontal="right" vertical="center" wrapText="1"/>
    </xf>
    <xf numFmtId="199" fontId="22" fillId="0" borderId="1" xfId="182" applyNumberFormat="1" applyFont="1" applyFill="1" applyBorder="1" applyAlignment="1">
      <alignment horizontal="right" vertical="center" wrapText="1"/>
    </xf>
    <xf numFmtId="199" fontId="22" fillId="0" borderId="1" xfId="182" applyNumberFormat="1" applyFont="1" applyBorder="1" applyAlignment="1">
      <alignment horizontal="right" vertical="center" wrapText="1"/>
    </xf>
    <xf numFmtId="200" fontId="23" fillId="0" borderId="1" xfId="182" applyNumberFormat="1" applyFont="1" applyFill="1" applyBorder="1" applyAlignment="1">
      <alignment horizontal="right" vertical="center" wrapText="1"/>
    </xf>
    <xf numFmtId="49" fontId="22" fillId="0" borderId="1" xfId="0" applyNumberFormat="1" applyFont="1" applyFill="1" applyBorder="1" applyAlignment="1" applyProtection="1">
      <alignment vertical="center" wrapText="1"/>
    </xf>
    <xf numFmtId="0" fontId="23" fillId="0" borderId="1" xfId="182" applyFont="1" applyFill="1" applyBorder="1" applyAlignment="1">
      <alignment horizontal="center" vertical="center" wrapText="1"/>
    </xf>
    <xf numFmtId="0" fontId="23" fillId="0" borderId="1" xfId="155" applyNumberFormat="1" applyFont="1" applyFill="1" applyBorder="1" applyAlignment="1">
      <alignment horizontal="left" vertical="center" wrapText="1"/>
    </xf>
    <xf numFmtId="0" fontId="22" fillId="0" borderId="1" xfId="155" applyNumberFormat="1" applyFont="1" applyFill="1" applyBorder="1" applyAlignment="1">
      <alignment horizontal="left" vertical="center" wrapText="1" indent="1"/>
    </xf>
    <xf numFmtId="200" fontId="11" fillId="0" borderId="1" xfId="0" applyNumberFormat="1" applyFont="1" applyFill="1" applyBorder="1" applyAlignment="1">
      <alignment horizontal="right" vertical="center" wrapText="1"/>
    </xf>
    <xf numFmtId="0" fontId="23" fillId="0" borderId="1" xfId="182" applyFont="1" applyFill="1" applyBorder="1" applyAlignment="1">
      <alignment horizontal="left" vertical="center" wrapText="1"/>
    </xf>
    <xf numFmtId="200" fontId="10"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7" fillId="0" borderId="0" xfId="155" applyAlignment="1"/>
    <xf numFmtId="0" fontId="31" fillId="2" borderId="0" xfId="155" applyFont="1" applyFill="1" applyAlignment="1"/>
    <xf numFmtId="0" fontId="9" fillId="0" borderId="0" xfId="168" applyFont="1" applyAlignment="1">
      <alignment horizontal="center" vertical="center" shrinkToFit="1"/>
    </xf>
    <xf numFmtId="0" fontId="32" fillId="2" borderId="0" xfId="168" applyFont="1" applyFill="1" applyAlignment="1">
      <alignment horizontal="center" vertical="center" shrinkToFit="1"/>
    </xf>
    <xf numFmtId="0" fontId="11" fillId="0" borderId="0" xfId="168" applyFont="1" applyAlignment="1">
      <alignment horizontal="left" vertical="center" wrapText="1"/>
    </xf>
    <xf numFmtId="0" fontId="33" fillId="0" borderId="0" xfId="168" applyFont="1" applyFill="1" applyAlignment="1">
      <alignment horizontal="left" vertical="center" wrapText="1"/>
    </xf>
    <xf numFmtId="0" fontId="22" fillId="0" borderId="0" xfId="155" applyFont="1" applyAlignment="1">
      <alignment horizontal="right" vertical="center"/>
    </xf>
    <xf numFmtId="0" fontId="23" fillId="0" borderId="1" xfId="155" applyFont="1" applyFill="1" applyBorder="1" applyAlignment="1">
      <alignment horizontal="center" vertical="center" wrapText="1"/>
    </xf>
    <xf numFmtId="199" fontId="11" fillId="0" borderId="1" xfId="168"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0" fontId="28" fillId="2" borderId="1" xfId="0" applyFont="1" applyFill="1" applyBorder="1" applyAlignment="1" applyProtection="1">
      <alignment horizontal="right" vertical="center"/>
      <protection locked="0"/>
    </xf>
    <xf numFmtId="0" fontId="28" fillId="0" borderId="1" xfId="0" applyNumberFormat="1" applyFont="1" applyFill="1" applyBorder="1" applyAlignment="1" applyProtection="1">
      <alignment horizontal="right" vertical="center"/>
    </xf>
    <xf numFmtId="3" fontId="28" fillId="2"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4" fontId="34" fillId="0" borderId="1" xfId="119" applyNumberFormat="1" applyFont="1" applyFill="1" applyBorder="1" applyAlignment="1" applyProtection="1">
      <alignment horizontal="right" vertical="center"/>
    </xf>
    <xf numFmtId="4" fontId="35" fillId="0" borderId="1" xfId="119" applyNumberFormat="1" applyFont="1" applyFill="1" applyBorder="1" applyAlignment="1" applyProtection="1">
      <alignment horizontal="right" vertical="center"/>
    </xf>
    <xf numFmtId="200" fontId="23" fillId="0" borderId="1" xfId="168" applyNumberFormat="1" applyFont="1" applyFill="1" applyBorder="1" applyAlignment="1">
      <alignment horizontal="right" vertical="center" wrapText="1"/>
    </xf>
    <xf numFmtId="200" fontId="22" fillId="0" borderId="1" xfId="168" applyNumberFormat="1" applyFont="1" applyFill="1" applyBorder="1" applyAlignment="1">
      <alignment horizontal="right" vertical="center" wrapText="1"/>
    </xf>
    <xf numFmtId="200" fontId="22" fillId="2" borderId="1" xfId="168" applyNumberFormat="1" applyFont="1" applyFill="1" applyBorder="1" applyAlignment="1">
      <alignment horizontal="right" vertical="center" wrapText="1"/>
    </xf>
    <xf numFmtId="200" fontId="23" fillId="2" borderId="1" xfId="182" applyNumberFormat="1" applyFont="1" applyFill="1" applyBorder="1" applyAlignment="1">
      <alignment horizontal="right" vertical="center" wrapText="1"/>
    </xf>
    <xf numFmtId="200" fontId="22" fillId="2" borderId="1" xfId="182" applyNumberFormat="1" applyFont="1" applyFill="1" applyBorder="1" applyAlignment="1">
      <alignment horizontal="right" vertical="center" wrapText="1"/>
    </xf>
    <xf numFmtId="41" fontId="22" fillId="0" borderId="1" xfId="0" applyNumberFormat="1" applyFont="1" applyFill="1" applyBorder="1" applyAlignment="1" applyProtection="1">
      <alignment horizontal="right" vertical="center" wrapText="1"/>
    </xf>
    <xf numFmtId="41" fontId="36" fillId="0" borderId="1" xfId="0" applyNumberFormat="1" applyFont="1" applyFill="1" applyBorder="1" applyAlignment="1">
      <alignment horizontal="right" vertical="center" wrapText="1"/>
    </xf>
    <xf numFmtId="200" fontId="22" fillId="0" borderId="1" xfId="1" applyNumberFormat="1" applyFont="1" applyFill="1" applyBorder="1" applyAlignment="1">
      <alignment horizontal="right" vertical="center" wrapText="1"/>
    </xf>
    <xf numFmtId="200" fontId="22" fillId="0" borderId="1" xfId="208" applyNumberFormat="1" applyFont="1" applyFill="1" applyBorder="1" applyAlignment="1">
      <alignment horizontal="right" vertical="center" wrapText="1"/>
    </xf>
    <xf numFmtId="200" fontId="23" fillId="0" borderId="1" xfId="208"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49"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xf>
    <xf numFmtId="200" fontId="23" fillId="0" borderId="1" xfId="0" applyNumberFormat="1" applyFont="1" applyFill="1" applyBorder="1" applyAlignment="1">
      <alignment horizontal="right" vertical="center" wrapText="1"/>
    </xf>
    <xf numFmtId="200" fontId="23" fillId="2" borderId="1" xfId="1" applyNumberFormat="1" applyFont="1" applyFill="1" applyBorder="1" applyAlignment="1">
      <alignment horizontal="right" vertical="center" wrapText="1"/>
    </xf>
    <xf numFmtId="41" fontId="7" fillId="0" borderId="0" xfId="155" applyNumberFormat="1" applyAlignment="1"/>
    <xf numFmtId="200" fontId="7" fillId="0" borderId="0" xfId="155" applyNumberFormat="1" applyAlignment="1"/>
    <xf numFmtId="0" fontId="22" fillId="0" borderId="0" xfId="155" applyFont="1" applyAlignment="1"/>
    <xf numFmtId="0" fontId="7" fillId="0" borderId="0" xfId="155" applyFill="1" applyAlignment="1"/>
    <xf numFmtId="0" fontId="9" fillId="3" borderId="0" xfId="168" applyFont="1" applyFill="1" applyAlignment="1">
      <alignment horizontal="center" vertical="center" shrinkToFit="1"/>
    </xf>
    <xf numFmtId="0" fontId="11" fillId="3" borderId="0" xfId="168" applyFont="1" applyFill="1" applyAlignment="1">
      <alignment horizontal="left" vertical="center" wrapText="1"/>
    </xf>
    <xf numFmtId="0" fontId="22" fillId="3" borderId="0" xfId="155" applyFont="1" applyFill="1" applyAlignment="1">
      <alignment horizontal="right" vertical="center"/>
    </xf>
    <xf numFmtId="0" fontId="23" fillId="0" borderId="1" xfId="183" applyFont="1" applyFill="1" applyBorder="1" applyAlignment="1">
      <alignment horizontal="distributed" vertical="center" wrapText="1" indent="3"/>
    </xf>
    <xf numFmtId="41" fontId="22" fillId="0" borderId="1" xfId="182" applyNumberFormat="1" applyFont="1" applyFill="1" applyBorder="1" applyAlignment="1">
      <alignment horizontal="right" vertical="center" wrapText="1"/>
    </xf>
    <xf numFmtId="199" fontId="11" fillId="0" borderId="1" xfId="0" applyNumberFormat="1" applyFont="1" applyFill="1" applyBorder="1" applyAlignment="1">
      <alignment horizontal="right" vertical="center" wrapText="1"/>
    </xf>
    <xf numFmtId="41" fontId="22" fillId="0" borderId="1" xfId="182" applyNumberFormat="1" applyFont="1" applyBorder="1" applyAlignment="1">
      <alignment horizontal="right" vertical="center" wrapText="1"/>
    </xf>
    <xf numFmtId="199" fontId="11" fillId="0" borderId="1" xfId="0" applyNumberFormat="1" applyFont="1" applyBorder="1" applyAlignment="1">
      <alignment horizontal="right" vertical="center" wrapText="1"/>
    </xf>
    <xf numFmtId="41" fontId="23" fillId="0" borderId="1" xfId="182" applyNumberFormat="1" applyFont="1" applyFill="1" applyBorder="1" applyAlignment="1">
      <alignment horizontal="right" vertical="center" wrapText="1"/>
    </xf>
    <xf numFmtId="0" fontId="22" fillId="0" borderId="1" xfId="156" applyNumberFormat="1" applyFont="1" applyFill="1" applyBorder="1" applyAlignment="1">
      <alignment horizontal="left" vertical="center" wrapText="1"/>
    </xf>
    <xf numFmtId="0" fontId="23" fillId="0" borderId="1" xfId="183" applyFont="1" applyFill="1" applyBorder="1" applyAlignment="1">
      <alignment horizontal="left" vertical="center" wrapText="1"/>
    </xf>
    <xf numFmtId="0" fontId="22" fillId="0" borderId="1" xfId="156" applyNumberFormat="1" applyFont="1" applyFill="1" applyBorder="1" applyAlignment="1">
      <alignment horizontal="left" vertical="center" wrapText="1" indent="2"/>
    </xf>
    <xf numFmtId="0" fontId="22" fillId="0" borderId="1" xfId="156" applyNumberFormat="1" applyFont="1" applyFill="1" applyBorder="1" applyAlignment="1">
      <alignment horizontal="left" vertical="center" wrapText="1" indent="1"/>
    </xf>
    <xf numFmtId="0" fontId="23" fillId="0" borderId="1" xfId="156" applyNumberFormat="1" applyFont="1" applyFill="1" applyBorder="1" applyAlignment="1">
      <alignment horizontal="left" vertical="center" wrapText="1"/>
    </xf>
    <xf numFmtId="41" fontId="7" fillId="0" borderId="0" xfId="155" applyNumberFormat="1" applyFill="1" applyAlignment="1"/>
    <xf numFmtId="197" fontId="22" fillId="0" borderId="0" xfId="157" applyNumberFormat="1" applyFont="1" applyFill="1" applyBorder="1" applyAlignment="1" applyProtection="1">
      <alignment horizontal="left" vertical="center"/>
    </xf>
    <xf numFmtId="0" fontId="22" fillId="0" borderId="0" xfId="155" applyFont="1" applyFill="1" applyBorder="1" applyAlignment="1">
      <alignment vertical="center"/>
    </xf>
    <xf numFmtId="0" fontId="22" fillId="0" borderId="0" xfId="155" applyFont="1" applyFill="1" applyAlignment="1">
      <alignment vertical="center"/>
    </xf>
    <xf numFmtId="197" fontId="25" fillId="0" borderId="0" xfId="157" applyNumberFormat="1" applyFont="1" applyFill="1" applyBorder="1" applyAlignment="1" applyProtection="1">
      <alignment horizontal="right" vertical="center"/>
    </xf>
    <xf numFmtId="41" fontId="22" fillId="0" borderId="1" xfId="208" applyNumberFormat="1" applyFont="1" applyFill="1" applyBorder="1" applyAlignment="1">
      <alignment horizontal="right" vertical="center" wrapText="1"/>
    </xf>
    <xf numFmtId="199" fontId="22" fillId="0" borderId="1" xfId="3"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1" fillId="0" borderId="1" xfId="0" applyNumberFormat="1" applyFont="1" applyFill="1" applyBorder="1" applyAlignment="1">
      <alignment horizontal="right" vertical="center" wrapText="1"/>
    </xf>
    <xf numFmtId="41" fontId="23" fillId="0" borderId="1" xfId="208" applyNumberFormat="1" applyFont="1" applyFill="1" applyBorder="1" applyAlignment="1">
      <alignment horizontal="right" vertical="center" wrapText="1"/>
    </xf>
    <xf numFmtId="41" fontId="22" fillId="0" borderId="1" xfId="168"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23" fillId="0" borderId="1" xfId="168" applyNumberFormat="1" applyFont="1" applyFill="1" applyBorder="1" applyAlignment="1">
      <alignment horizontal="right" vertical="center" wrapText="1"/>
    </xf>
    <xf numFmtId="0" fontId="10" fillId="0" borderId="1" xfId="0" applyFont="1" applyBorder="1" applyAlignment="1">
      <alignment horizontal="center" vertical="center" wrapText="1"/>
    </xf>
    <xf numFmtId="49" fontId="22" fillId="0" borderId="1" xfId="0" applyNumberFormat="1" applyFont="1" applyFill="1" applyBorder="1" applyAlignment="1" applyProtection="1">
      <alignment horizontal="center" vertical="center" wrapText="1"/>
    </xf>
    <xf numFmtId="0" fontId="37" fillId="0" borderId="0" xfId="0" applyFont="1" applyAlignment="1"/>
    <xf numFmtId="0" fontId="0" fillId="0" borderId="0" xfId="0" applyFill="1" applyAlignment="1"/>
    <xf numFmtId="0" fontId="38" fillId="0" borderId="0" xfId="159" applyFont="1" applyFill="1" applyAlignment="1">
      <alignment horizontal="center" vertical="center"/>
    </xf>
    <xf numFmtId="0" fontId="11" fillId="0" borderId="0" xfId="159" applyFont="1" applyFill="1" applyAlignment="1">
      <alignment horizontal="left" vertical="center"/>
    </xf>
    <xf numFmtId="0" fontId="11" fillId="0" borderId="0" xfId="0" applyFont="1" applyFill="1" applyAlignment="1">
      <alignment vertical="center"/>
    </xf>
    <xf numFmtId="0" fontId="11" fillId="0" borderId="0" xfId="159" applyFont="1" applyFill="1" applyAlignment="1">
      <alignment horizontal="right" vertical="center"/>
    </xf>
    <xf numFmtId="0" fontId="11" fillId="0" borderId="1" xfId="0" applyFont="1" applyFill="1" applyBorder="1" applyAlignment="1">
      <alignment horizontal="left" vertical="center" wrapText="1"/>
    </xf>
    <xf numFmtId="200" fontId="22" fillId="0" borderId="1" xfId="0" applyNumberFormat="1" applyFont="1" applyFill="1" applyBorder="1" applyAlignment="1">
      <alignment vertical="center" wrapText="1"/>
    </xf>
    <xf numFmtId="199" fontId="22" fillId="0" borderId="1" xfId="3" applyNumberFormat="1" applyFont="1" applyFill="1" applyBorder="1" applyAlignment="1">
      <alignment vertical="center" wrapText="1"/>
    </xf>
    <xf numFmtId="3" fontId="39" fillId="0" borderId="2" xfId="0" applyNumberFormat="1" applyFont="1" applyFill="1" applyBorder="1" applyAlignment="1" applyProtection="1">
      <alignment horizontal="right" vertical="center"/>
    </xf>
    <xf numFmtId="0" fontId="11" fillId="0" borderId="1" xfId="0" applyFont="1" applyBorder="1" applyAlignment="1">
      <alignment horizontal="left" vertical="center" wrapText="1"/>
    </xf>
    <xf numFmtId="200" fontId="23" fillId="0" borderId="1" xfId="0" applyNumberFormat="1" applyFont="1" applyFill="1" applyBorder="1" applyAlignment="1">
      <alignment vertical="center" wrapText="1"/>
    </xf>
    <xf numFmtId="0" fontId="40" fillId="0" borderId="0" xfId="182" applyFont="1" applyProtection="1">
      <alignment vertical="center"/>
    </xf>
    <xf numFmtId="0" fontId="30" fillId="0" borderId="0" xfId="182" applyFont="1" applyAlignment="1" applyProtection="1">
      <alignment horizontal="center" vertical="center"/>
    </xf>
    <xf numFmtId="0" fontId="30" fillId="0" borderId="0" xfId="182" applyFont="1" applyProtection="1">
      <alignment vertical="center"/>
    </xf>
    <xf numFmtId="0" fontId="7" fillId="0" borderId="0" xfId="182" applyProtection="1">
      <alignment vertical="center"/>
    </xf>
    <xf numFmtId="0" fontId="7" fillId="3" borderId="0" xfId="182" applyFill="1" applyAlignment="1" applyProtection="1">
      <alignment horizontal="center" vertical="center"/>
    </xf>
    <xf numFmtId="198" fontId="7" fillId="0" borderId="0" xfId="182" applyNumberFormat="1" applyAlignment="1" applyProtection="1">
      <alignment horizontal="center" vertical="center"/>
    </xf>
    <xf numFmtId="0" fontId="7" fillId="0" borderId="0" xfId="182" applyFill="1" applyProtection="1">
      <alignment vertical="center"/>
    </xf>
    <xf numFmtId="0" fontId="2" fillId="0" borderId="0" xfId="182" applyFont="1" applyFill="1" applyAlignment="1" applyProtection="1">
      <alignment horizontal="center" vertical="center"/>
    </xf>
    <xf numFmtId="0" fontId="40" fillId="0" borderId="0" xfId="182" applyFont="1" applyFill="1" applyProtection="1">
      <alignment vertical="center"/>
    </xf>
    <xf numFmtId="0" fontId="22" fillId="0" borderId="0" xfId="182" applyFont="1" applyFill="1" applyProtection="1">
      <alignment vertical="center"/>
    </xf>
    <xf numFmtId="0" fontId="22" fillId="0" borderId="0" xfId="182" applyFont="1" applyFill="1" applyAlignment="1" applyProtection="1">
      <alignment horizontal="center" vertical="center"/>
    </xf>
    <xf numFmtId="198" fontId="22" fillId="0" borderId="0" xfId="182" applyNumberFormat="1" applyFont="1" applyFill="1" applyBorder="1" applyAlignment="1" applyProtection="1">
      <alignment horizontal="center" vertical="center"/>
    </xf>
    <xf numFmtId="198" fontId="23" fillId="0" borderId="3" xfId="182" applyNumberFormat="1" applyFont="1" applyFill="1" applyBorder="1" applyAlignment="1" applyProtection="1">
      <alignment horizontal="center" vertical="center" wrapText="1"/>
    </xf>
    <xf numFmtId="0" fontId="23" fillId="0" borderId="1" xfId="182" applyFont="1" applyFill="1" applyBorder="1" applyAlignment="1" applyProtection="1">
      <alignment horizontal="distributed" vertical="center" wrapText="1" indent="3"/>
    </xf>
    <xf numFmtId="198" fontId="23" fillId="0" borderId="1" xfId="182" applyNumberFormat="1" applyFont="1" applyFill="1" applyBorder="1" applyAlignment="1" applyProtection="1">
      <alignment horizontal="center" vertical="center" wrapText="1"/>
    </xf>
    <xf numFmtId="0" fontId="10" fillId="2" borderId="4"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center" vertical="center"/>
    </xf>
    <xf numFmtId="199" fontId="23" fillId="0" borderId="1" xfId="3" applyNumberFormat="1" applyFont="1" applyFill="1" applyBorder="1" applyAlignment="1" applyProtection="1">
      <alignment horizontal="center" vertical="center" wrapText="1" shrinkToFit="1"/>
    </xf>
    <xf numFmtId="49" fontId="11" fillId="0" borderId="1" xfId="0" applyNumberFormat="1" applyFont="1" applyFill="1" applyBorder="1" applyAlignment="1" applyProtection="1">
      <alignment horizontal="left" vertical="center" wrapText="1"/>
    </xf>
    <xf numFmtId="0" fontId="11" fillId="2" borderId="4"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center" vertical="center"/>
      <protection locked="0"/>
    </xf>
    <xf numFmtId="3" fontId="11" fillId="0" borderId="1" xfId="0" applyNumberFormat="1" applyFont="1" applyFill="1" applyBorder="1" applyAlignment="1" applyProtection="1">
      <alignment horizontal="center"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center" vertical="center"/>
      <protection locked="0"/>
    </xf>
    <xf numFmtId="3" fontId="26" fillId="0" borderId="2" xfId="0" applyNumberFormat="1" applyFont="1" applyFill="1" applyBorder="1" applyAlignment="1" applyProtection="1">
      <alignment horizontal="center" vertical="center"/>
    </xf>
    <xf numFmtId="3" fontId="39" fillId="0" borderId="2" xfId="0" applyNumberFormat="1" applyFont="1" applyFill="1" applyBorder="1" applyAlignment="1" applyProtection="1">
      <alignment horizontal="center" vertical="center"/>
    </xf>
    <xf numFmtId="3" fontId="11" fillId="2" borderId="5" xfId="0" applyNumberFormat="1" applyFont="1" applyFill="1" applyBorder="1" applyAlignment="1" applyProtection="1">
      <alignment horizontal="center" vertical="center"/>
      <protection locked="0"/>
    </xf>
    <xf numFmtId="49" fontId="10" fillId="2" borderId="4" xfId="0" applyNumberFormat="1" applyFont="1" applyFill="1" applyBorder="1" applyAlignment="1" applyProtection="1">
      <alignment horizontal="left" vertical="center" wrapText="1"/>
    </xf>
    <xf numFmtId="49" fontId="11" fillId="2" borderId="4" xfId="0" applyNumberFormat="1" applyFont="1" applyFill="1" applyBorder="1" applyAlignment="1" applyProtection="1">
      <alignment horizontal="left" vertical="center" wrapText="1"/>
    </xf>
    <xf numFmtId="3" fontId="41" fillId="0" borderId="1" xfId="0" applyNumberFormat="1" applyFont="1" applyFill="1" applyBorder="1" applyAlignment="1" applyProtection="1">
      <alignment horizontal="center" vertical="center"/>
    </xf>
    <xf numFmtId="49" fontId="42" fillId="2" borderId="4" xfId="0" applyNumberFormat="1" applyFont="1" applyFill="1" applyBorder="1" applyAlignment="1" applyProtection="1">
      <alignment horizontal="distributed" vertical="center"/>
    </xf>
    <xf numFmtId="49" fontId="42" fillId="0" borderId="1" xfId="0" applyNumberFormat="1" applyFont="1" applyFill="1" applyBorder="1" applyAlignment="1" applyProtection="1">
      <alignment horizontal="center" vertical="center" wrapText="1"/>
    </xf>
    <xf numFmtId="49" fontId="23" fillId="0" borderId="3" xfId="182" applyNumberFormat="1" applyFont="1" applyFill="1" applyBorder="1" applyAlignment="1" applyProtection="1">
      <alignment horizontal="left" vertical="center"/>
    </xf>
    <xf numFmtId="0" fontId="23" fillId="0" borderId="1" xfId="182" applyFont="1" applyFill="1" applyBorder="1" applyAlignment="1" applyProtection="1">
      <alignment horizontal="left" vertical="center" wrapText="1"/>
    </xf>
    <xf numFmtId="200" fontId="23" fillId="0" borderId="1" xfId="1" applyNumberFormat="1" applyFont="1" applyFill="1" applyBorder="1" applyAlignment="1" applyProtection="1">
      <alignment horizontal="center" vertical="center" wrapText="1"/>
    </xf>
    <xf numFmtId="0" fontId="22" fillId="0" borderId="1" xfId="182" applyFont="1" applyFill="1" applyBorder="1" applyAlignment="1" applyProtection="1">
      <alignment horizontal="left" vertical="center" wrapText="1"/>
    </xf>
    <xf numFmtId="49" fontId="22" fillId="0" borderId="3" xfId="182" applyNumberFormat="1" applyFont="1" applyFill="1" applyBorder="1" applyAlignment="1" applyProtection="1">
      <alignment horizontal="left" vertical="center"/>
    </xf>
    <xf numFmtId="49" fontId="22" fillId="0" borderId="3" xfId="182" applyNumberFormat="1" applyFont="1" applyBorder="1" applyAlignment="1" applyProtection="1">
      <alignment horizontal="left" vertical="center"/>
    </xf>
    <xf numFmtId="0" fontId="22" fillId="3" borderId="1" xfId="182" applyFont="1" applyFill="1" applyBorder="1" applyAlignment="1" applyProtection="1">
      <alignment horizontal="left" vertical="center" wrapText="1"/>
    </xf>
    <xf numFmtId="0" fontId="22" fillId="0" borderId="1" xfId="181" applyFont="1" applyFill="1" applyBorder="1" applyAlignment="1" applyProtection="1">
      <alignment horizontal="left" vertical="center" wrapText="1"/>
    </xf>
    <xf numFmtId="0" fontId="23" fillId="0" borderId="1" xfId="181" applyFont="1" applyFill="1" applyBorder="1" applyAlignment="1" applyProtection="1">
      <alignment horizontal="left" vertical="center" wrapText="1"/>
    </xf>
    <xf numFmtId="49" fontId="23" fillId="0" borderId="3" xfId="182" applyNumberFormat="1" applyFont="1" applyFill="1" applyBorder="1" applyAlignment="1" applyProtection="1">
      <alignment horizontal="distributed" vertical="center" indent="1"/>
    </xf>
    <xf numFmtId="0" fontId="23" fillId="0" borderId="1" xfId="182" applyFont="1" applyFill="1" applyBorder="1" applyAlignment="1" applyProtection="1">
      <alignment horizontal="center" vertical="center" wrapText="1"/>
    </xf>
    <xf numFmtId="200" fontId="7" fillId="3" borderId="0" xfId="182" applyNumberFormat="1" applyFill="1" applyAlignment="1" applyProtection="1">
      <alignment horizontal="center" vertical="center"/>
    </xf>
    <xf numFmtId="0" fontId="40" fillId="0" borderId="0" xfId="182" applyFont="1">
      <alignment vertical="center"/>
    </xf>
    <xf numFmtId="0" fontId="30" fillId="0" borderId="0" xfId="182" applyFont="1" applyAlignment="1">
      <alignment horizontal="center" vertical="center"/>
    </xf>
    <xf numFmtId="0" fontId="7" fillId="0" borderId="0" xfId="182" applyAlignment="1">
      <alignment horizontal="center" vertical="center"/>
    </xf>
    <xf numFmtId="198" fontId="7" fillId="0" borderId="0" xfId="182" applyNumberFormat="1" applyAlignment="1">
      <alignment horizontal="center" vertical="center"/>
    </xf>
    <xf numFmtId="0" fontId="2" fillId="0" borderId="0" xfId="182" applyFont="1" applyFill="1" applyAlignment="1">
      <alignment horizontal="center" vertical="center"/>
    </xf>
    <xf numFmtId="0" fontId="40" fillId="0" borderId="0" xfId="182" applyFont="1" applyFill="1">
      <alignment vertical="center"/>
    </xf>
    <xf numFmtId="0" fontId="22" fillId="0" borderId="0" xfId="182" applyFont="1" applyFill="1">
      <alignment vertical="center"/>
    </xf>
    <xf numFmtId="0" fontId="43" fillId="0" borderId="0" xfId="182" applyFont="1" applyFill="1" applyAlignment="1">
      <alignment horizontal="center" vertical="center"/>
    </xf>
    <xf numFmtId="0" fontId="22" fillId="0" borderId="0" xfId="182" applyFont="1" applyFill="1" applyAlignment="1">
      <alignment horizontal="center" vertical="center"/>
    </xf>
    <xf numFmtId="198" fontId="22" fillId="0" borderId="0" xfId="182" applyNumberFormat="1" applyFont="1" applyFill="1" applyAlignment="1">
      <alignment horizontal="center" vertical="center"/>
    </xf>
    <xf numFmtId="198" fontId="23" fillId="0" borderId="3" xfId="182" applyNumberFormat="1" applyFont="1" applyFill="1" applyBorder="1" applyAlignment="1">
      <alignment horizontal="center" vertical="center" wrapText="1"/>
    </xf>
    <xf numFmtId="0" fontId="23" fillId="0" borderId="1" xfId="182" applyFont="1" applyFill="1" applyBorder="1" applyAlignment="1">
      <alignment horizontal="distributed" vertical="center" wrapText="1" indent="3"/>
    </xf>
    <xf numFmtId="3" fontId="10" fillId="0" borderId="1" xfId="0" applyNumberFormat="1" applyFont="1" applyFill="1" applyBorder="1" applyAlignment="1" applyProtection="1">
      <alignment horizontal="center" vertical="center"/>
      <protection locked="0"/>
    </xf>
    <xf numFmtId="199" fontId="23" fillId="0" borderId="1" xfId="3" applyNumberFormat="1" applyFont="1" applyFill="1" applyBorder="1" applyAlignment="1" applyProtection="1">
      <alignment horizontal="center" vertical="center" wrapText="1" shrinkToFit="1"/>
      <protection locked="0"/>
    </xf>
    <xf numFmtId="199" fontId="22" fillId="0" borderId="1" xfId="3" applyNumberFormat="1" applyFont="1" applyFill="1" applyBorder="1" applyAlignment="1" applyProtection="1">
      <alignment horizontal="center" vertical="center" wrapText="1"/>
      <protection locked="0"/>
    </xf>
    <xf numFmtId="3" fontId="11" fillId="0" borderId="1" xfId="0" applyNumberFormat="1" applyFont="1" applyFill="1" applyBorder="1" applyAlignment="1" applyProtection="1">
      <alignment horizontal="center" vertical="center"/>
      <protection locked="0"/>
    </xf>
    <xf numFmtId="0" fontId="22" fillId="2" borderId="4" xfId="0" applyFont="1" applyFill="1" applyBorder="1" applyAlignment="1" applyProtection="1">
      <alignment vertical="center"/>
    </xf>
    <xf numFmtId="0" fontId="23" fillId="0" borderId="3" xfId="182" applyFont="1" applyFill="1" applyBorder="1" applyAlignment="1">
      <alignment horizontal="left" vertical="center"/>
    </xf>
    <xf numFmtId="0" fontId="23" fillId="0" borderId="1" xfId="181" applyFont="1" applyFill="1" applyBorder="1" applyAlignment="1">
      <alignment horizontal="left" vertical="center"/>
    </xf>
    <xf numFmtId="202" fontId="23" fillId="0" borderId="1" xfId="1" applyNumberFormat="1" applyFont="1" applyFill="1" applyBorder="1" applyAlignment="1">
      <alignment horizontal="center" vertical="center" wrapText="1"/>
    </xf>
    <xf numFmtId="0" fontId="22" fillId="0" borderId="3" xfId="182" applyFont="1" applyFill="1" applyBorder="1" applyAlignment="1">
      <alignment horizontal="left" vertical="center"/>
    </xf>
    <xf numFmtId="0" fontId="22" fillId="0" borderId="1" xfId="182" applyFont="1" applyFill="1" applyBorder="1" applyAlignment="1">
      <alignment horizontal="left" vertical="center"/>
    </xf>
    <xf numFmtId="200" fontId="22" fillId="0" borderId="1" xfId="1" applyNumberFormat="1" applyFont="1" applyFill="1" applyBorder="1" applyAlignment="1">
      <alignment horizontal="center" vertical="center" wrapText="1"/>
    </xf>
    <xf numFmtId="202" fontId="22" fillId="0" borderId="1" xfId="1" applyNumberFormat="1" applyFont="1" applyFill="1" applyBorder="1" applyAlignment="1">
      <alignment horizontal="center" vertical="center" wrapText="1"/>
    </xf>
    <xf numFmtId="0" fontId="22" fillId="0" borderId="3" xfId="182" applyFont="1" applyBorder="1" applyAlignment="1">
      <alignment horizontal="left" vertical="center"/>
    </xf>
    <xf numFmtId="0" fontId="22" fillId="3" borderId="1" xfId="182" applyFont="1" applyFill="1" applyBorder="1" applyAlignment="1">
      <alignment horizontal="left" vertical="center"/>
    </xf>
    <xf numFmtId="202" fontId="22" fillId="3" borderId="1" xfId="1" applyNumberFormat="1" applyFont="1" applyFill="1" applyBorder="1" applyAlignment="1">
      <alignment horizontal="center" vertical="center" wrapText="1"/>
    </xf>
    <xf numFmtId="198" fontId="22" fillId="3" borderId="1" xfId="182" applyNumberFormat="1" applyFont="1" applyFill="1" applyBorder="1" applyAlignment="1">
      <alignment horizontal="center" vertical="center" wrapText="1"/>
    </xf>
    <xf numFmtId="0" fontId="22" fillId="0" borderId="3" xfId="182" applyFont="1" applyFill="1" applyBorder="1">
      <alignment vertical="center"/>
    </xf>
    <xf numFmtId="0" fontId="23" fillId="0" borderId="1" xfId="182" applyFont="1" applyFill="1" applyBorder="1" applyAlignment="1">
      <alignment horizontal="center" vertical="center"/>
    </xf>
    <xf numFmtId="0" fontId="30" fillId="0" borderId="0" xfId="182" applyFont="1" applyFill="1" applyAlignment="1" applyProtection="1">
      <alignment horizontal="center" vertical="center"/>
    </xf>
    <xf numFmtId="0" fontId="7" fillId="0" borderId="0" xfId="182" applyFill="1" applyAlignment="1" applyProtection="1">
      <alignment horizontal="center" vertical="center"/>
    </xf>
    <xf numFmtId="198" fontId="7" fillId="0" borderId="0" xfId="182" applyNumberFormat="1" applyFill="1" applyAlignment="1" applyProtection="1">
      <alignment horizontal="center" vertical="center"/>
    </xf>
    <xf numFmtId="199" fontId="22" fillId="0" borderId="1" xfId="3" applyNumberFormat="1" applyFont="1" applyFill="1" applyBorder="1" applyAlignment="1" applyProtection="1">
      <alignment horizontal="center" vertical="center" wrapText="1" shrinkToFit="1"/>
      <protection locked="0"/>
    </xf>
    <xf numFmtId="49" fontId="10" fillId="0" borderId="3" xfId="179" applyNumberFormat="1" applyFont="1" applyFill="1" applyBorder="1" applyAlignment="1" applyProtection="1">
      <alignment horizontal="left" vertical="center"/>
    </xf>
    <xf numFmtId="3" fontId="23" fillId="0" borderId="1" xfId="0" applyNumberFormat="1" applyFont="1" applyFill="1" applyBorder="1" applyAlignment="1" applyProtection="1">
      <alignment horizontal="center" vertical="center"/>
    </xf>
    <xf numFmtId="0" fontId="23" fillId="3" borderId="1" xfId="182" applyFont="1" applyFill="1" applyBorder="1" applyAlignment="1" applyProtection="1">
      <alignment horizontal="left" vertical="center" wrapText="1"/>
    </xf>
    <xf numFmtId="49" fontId="11" fillId="0" borderId="3" xfId="179" applyNumberFormat="1" applyFont="1" applyBorder="1" applyAlignment="1" applyProtection="1">
      <alignment horizontal="left" vertical="center"/>
    </xf>
    <xf numFmtId="3" fontId="22" fillId="3" borderId="1" xfId="0" applyNumberFormat="1" applyFont="1" applyFill="1" applyBorder="1" applyAlignment="1" applyProtection="1">
      <alignment horizontal="center" vertical="center"/>
    </xf>
    <xf numFmtId="3" fontId="22" fillId="3" borderId="1" xfId="0" applyNumberFormat="1" applyFont="1" applyFill="1" applyBorder="1" applyAlignment="1" applyProtection="1">
      <alignment horizontal="center" vertical="center"/>
      <protection locked="0"/>
    </xf>
    <xf numFmtId="199" fontId="22" fillId="3" borderId="1" xfId="3" applyNumberFormat="1" applyFont="1" applyFill="1" applyBorder="1" applyAlignment="1" applyProtection="1">
      <alignment horizontal="center" vertical="center" wrapText="1"/>
      <protection locked="0"/>
    </xf>
    <xf numFmtId="49" fontId="11" fillId="0" borderId="3" xfId="179" applyNumberFormat="1" applyFont="1" applyFill="1" applyBorder="1" applyAlignment="1" applyProtection="1">
      <alignment horizontal="left" vertical="center"/>
    </xf>
    <xf numFmtId="198" fontId="44" fillId="0" borderId="1" xfId="0" applyNumberFormat="1" applyFont="1" applyFill="1" applyBorder="1" applyAlignment="1" applyProtection="1">
      <alignment horizontal="center" vertical="center"/>
    </xf>
    <xf numFmtId="0" fontId="7" fillId="0" borderId="3" xfId="182" applyFill="1" applyBorder="1" applyAlignment="1" applyProtection="1">
      <alignment horizontal="left" vertical="center"/>
    </xf>
    <xf numFmtId="3" fontId="7" fillId="0" borderId="0" xfId="182" applyNumberFormat="1" applyFill="1" applyAlignment="1" applyProtection="1">
      <alignment horizontal="center" vertical="center"/>
    </xf>
    <xf numFmtId="198" fontId="7" fillId="0" borderId="0" xfId="182" applyNumberFormat="1">
      <alignment vertical="center"/>
    </xf>
    <xf numFmtId="0" fontId="43" fillId="0" borderId="0" xfId="182" applyFont="1" applyFill="1">
      <alignment vertical="center"/>
    </xf>
    <xf numFmtId="198" fontId="22" fillId="0" borderId="0" xfId="182" applyNumberFormat="1" applyFont="1" applyFill="1" applyAlignment="1">
      <alignment horizontal="right" vertical="center"/>
    </xf>
    <xf numFmtId="3" fontId="10" fillId="0" borderId="1" xfId="0" applyNumberFormat="1" applyFont="1" applyFill="1" applyBorder="1" applyAlignment="1" applyProtection="1">
      <alignment horizontal="right" vertical="center"/>
      <protection locked="0"/>
    </xf>
    <xf numFmtId="199" fontId="23" fillId="0" borderId="1" xfId="3" applyNumberFormat="1" applyFont="1" applyFill="1" applyBorder="1" applyAlignment="1" applyProtection="1">
      <alignment horizontal="right" vertical="center" wrapText="1" shrinkToFit="1"/>
      <protection locked="0"/>
    </xf>
    <xf numFmtId="3" fontId="45" fillId="0" borderId="2"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right" vertical="center"/>
      <protection locked="0"/>
    </xf>
    <xf numFmtId="3" fontId="46" fillId="0" borderId="1" xfId="0" applyNumberFormat="1" applyFont="1" applyFill="1" applyBorder="1" applyAlignment="1" applyProtection="1">
      <alignment horizontal="center" vertical="center"/>
    </xf>
    <xf numFmtId="0" fontId="23" fillId="0" borderId="3" xfId="182" applyFont="1" applyFill="1" applyBorder="1" applyAlignment="1" applyProtection="1">
      <alignment horizontal="left" vertical="center"/>
    </xf>
    <xf numFmtId="0" fontId="23" fillId="0" borderId="1" xfId="181"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xf>
    <xf numFmtId="0" fontId="22" fillId="0" borderId="3" xfId="182" applyFont="1" applyFill="1" applyBorder="1" applyAlignment="1" applyProtection="1">
      <alignment horizontal="left" vertical="center"/>
    </xf>
    <xf numFmtId="0" fontId="22" fillId="0" borderId="1" xfId="182" applyFont="1" applyFill="1" applyBorder="1" applyAlignment="1" applyProtection="1">
      <alignment horizontal="left" vertical="center"/>
    </xf>
    <xf numFmtId="3" fontId="22" fillId="0" borderId="1" xfId="0" applyNumberFormat="1" applyFont="1" applyFill="1" applyBorder="1" applyAlignment="1" applyProtection="1">
      <alignment horizontal="right" vertical="center"/>
    </xf>
    <xf numFmtId="3" fontId="22" fillId="0" borderId="1" xfId="0" applyNumberFormat="1" applyFont="1" applyFill="1" applyBorder="1" applyAlignment="1" applyProtection="1">
      <alignment horizontal="right" vertical="center"/>
      <protection locked="0"/>
    </xf>
    <xf numFmtId="198" fontId="22" fillId="0" borderId="1" xfId="182" applyNumberFormat="1" applyFont="1" applyFill="1" applyBorder="1" applyAlignment="1" applyProtection="1">
      <alignment horizontal="right" vertical="center" wrapText="1"/>
      <protection locked="0"/>
    </xf>
    <xf numFmtId="3" fontId="7" fillId="0" borderId="0" xfId="182" applyNumberFormat="1">
      <alignment vertical="center"/>
    </xf>
    <xf numFmtId="0" fontId="1" fillId="0" borderId="0" xfId="0" applyFont="1" applyFill="1" applyBorder="1" applyAlignment="1"/>
    <xf numFmtId="199" fontId="1" fillId="0" borderId="0" xfId="0" applyNumberFormat="1" applyFont="1" applyFill="1" applyBorder="1" applyAlignment="1"/>
    <xf numFmtId="0" fontId="47" fillId="0" borderId="0" xfId="0" applyFont="1" applyFill="1" applyBorder="1" applyAlignment="1">
      <alignment horizontal="center" vertical="center"/>
    </xf>
    <xf numFmtId="199" fontId="47" fillId="0" borderId="0" xfId="0" applyNumberFormat="1"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199" fontId="11" fillId="0" borderId="0" xfId="0" applyNumberFormat="1" applyFont="1" applyAlignment="1">
      <alignment horizontal="right"/>
    </xf>
    <xf numFmtId="0" fontId="23" fillId="0" borderId="7" xfId="184" applyFont="1" applyBorder="1" applyAlignment="1">
      <alignment horizontal="center" vertical="center"/>
    </xf>
    <xf numFmtId="0" fontId="23" fillId="0" borderId="3" xfId="184" applyFont="1" applyBorder="1" applyAlignment="1">
      <alignment horizontal="center" vertical="center"/>
    </xf>
    <xf numFmtId="199" fontId="23" fillId="0" borderId="8" xfId="184" applyNumberFormat="1" applyFont="1" applyBorder="1" applyAlignment="1">
      <alignment horizontal="center" vertical="center"/>
    </xf>
    <xf numFmtId="0" fontId="23" fillId="0" borderId="9" xfId="184" applyFont="1" applyBorder="1" applyAlignment="1">
      <alignment horizontal="center" vertical="center"/>
    </xf>
    <xf numFmtId="199" fontId="23" fillId="0" borderId="1" xfId="184" applyNumberFormat="1" applyFont="1" applyBorder="1" applyAlignment="1">
      <alignment horizontal="center" vertical="center"/>
    </xf>
    <xf numFmtId="49" fontId="23" fillId="0" borderId="1" xfId="163" applyNumberFormat="1" applyFont="1" applyFill="1" applyBorder="1" applyAlignment="1" applyProtection="1">
      <alignment horizontal="center" vertical="center"/>
    </xf>
    <xf numFmtId="0" fontId="49" fillId="0" borderId="1" xfId="0" applyFont="1" applyFill="1" applyBorder="1" applyAlignment="1">
      <alignment horizontal="center" vertical="center"/>
    </xf>
    <xf numFmtId="10" fontId="49" fillId="0" borderId="1" xfId="0" applyNumberFormat="1" applyFont="1" applyFill="1" applyBorder="1" applyAlignment="1">
      <alignment horizontal="center" vertical="center"/>
    </xf>
    <xf numFmtId="0" fontId="49" fillId="0" borderId="1" xfId="0" applyFont="1" applyFill="1" applyBorder="1" applyAlignment="1">
      <alignment vertical="center"/>
    </xf>
    <xf numFmtId="199" fontId="49" fillId="0" borderId="1" xfId="0" applyNumberFormat="1" applyFont="1" applyFill="1" applyBorder="1" applyAlignment="1">
      <alignment vertical="center"/>
    </xf>
    <xf numFmtId="194" fontId="49"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199" fontId="5" fillId="0" borderId="0" xfId="0" applyNumberFormat="1" applyFont="1" applyFill="1" applyBorder="1" applyAlignment="1">
      <alignment horizontal="left" vertical="top" wrapText="1"/>
    </xf>
    <xf numFmtId="0" fontId="50" fillId="0" borderId="0" xfId="174" applyFont="1" applyAlignment="1"/>
    <xf numFmtId="0" fontId="11" fillId="0" borderId="0" xfId="0" applyFont="1" applyAlignment="1">
      <alignment horizontal="right" vertical="center"/>
    </xf>
    <xf numFmtId="0" fontId="23" fillId="0" borderId="1" xfId="184" applyFont="1" applyBorder="1" applyAlignment="1">
      <alignment horizontal="center" vertical="center" wrapText="1"/>
    </xf>
    <xf numFmtId="0" fontId="23" fillId="0" borderId="1" xfId="0" applyFont="1" applyBorder="1" applyAlignment="1">
      <alignment horizontal="left" vertical="center"/>
    </xf>
    <xf numFmtId="200" fontId="23" fillId="0" borderId="1" xfId="1" applyNumberFormat="1" applyFont="1" applyBorder="1" applyAlignment="1">
      <alignment horizontal="right" vertical="center" wrapText="1"/>
    </xf>
    <xf numFmtId="0" fontId="11" fillId="0" borderId="1" xfId="0" applyFont="1" applyBorder="1" applyAlignment="1">
      <alignment horizontal="center" vertical="center"/>
    </xf>
    <xf numFmtId="200" fontId="11" fillId="0" borderId="1" xfId="0" applyNumberFormat="1" applyFont="1" applyBorder="1" applyAlignment="1">
      <alignment horizontal="right" vertical="center" wrapText="1"/>
    </xf>
    <xf numFmtId="0" fontId="7" fillId="0" borderId="0" xfId="182" applyFont="1" applyFill="1">
      <alignment vertical="center"/>
    </xf>
    <xf numFmtId="0" fontId="7" fillId="0" borderId="0" xfId="182" applyFont="1">
      <alignment vertical="center"/>
    </xf>
    <xf numFmtId="198" fontId="7" fillId="0" borderId="0" xfId="182" applyNumberFormat="1" applyFont="1">
      <alignment vertical="center"/>
    </xf>
    <xf numFmtId="200" fontId="7" fillId="0" borderId="0" xfId="182" applyNumberFormat="1">
      <alignment vertical="center"/>
    </xf>
    <xf numFmtId="0" fontId="38" fillId="0" borderId="0" xfId="159" applyFont="1" applyAlignment="1">
      <alignment horizontal="center" vertical="center"/>
    </xf>
    <xf numFmtId="0" fontId="0" fillId="0" borderId="0" xfId="159" applyFont="1" applyAlignment="1">
      <alignment horizontal="right"/>
    </xf>
    <xf numFmtId="198" fontId="23" fillId="0" borderId="10" xfId="182" applyNumberFormat="1" applyFont="1" applyBorder="1" applyAlignment="1">
      <alignment horizontal="center" vertical="center" wrapText="1"/>
    </xf>
    <xf numFmtId="0" fontId="10" fillId="0" borderId="1" xfId="0" applyFont="1" applyFill="1" applyBorder="1" applyAlignment="1">
      <alignment horizontal="left" vertical="center" wrapText="1"/>
    </xf>
    <xf numFmtId="200" fontId="10" fillId="0" borderId="8" xfId="0" applyNumberFormat="1" applyFont="1" applyFill="1" applyBorder="1" applyAlignment="1">
      <alignment vertical="center" wrapText="1"/>
    </xf>
    <xf numFmtId="200" fontId="10" fillId="0" borderId="1" xfId="0" applyNumberFormat="1" applyFont="1" applyFill="1" applyBorder="1" applyAlignment="1">
      <alignment vertical="center" wrapText="1"/>
    </xf>
    <xf numFmtId="200" fontId="11" fillId="0" borderId="8"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203" fontId="51" fillId="0" borderId="1" xfId="0" applyNumberFormat="1" applyFont="1" applyFill="1" applyBorder="1" applyAlignment="1">
      <alignment horizontal="center" vertical="center" wrapText="1"/>
    </xf>
    <xf numFmtId="203" fontId="51" fillId="0" borderId="0" xfId="0" applyNumberFormat="1" applyFont="1" applyFill="1" applyBorder="1" applyAlignment="1">
      <alignment horizontal="left" vertical="center" wrapText="1"/>
    </xf>
    <xf numFmtId="200" fontId="22" fillId="0" borderId="0" xfId="1" applyNumberFormat="1" applyFont="1" applyFill="1" applyBorder="1" applyAlignment="1">
      <alignment horizontal="right" vertical="center" wrapText="1"/>
    </xf>
    <xf numFmtId="0" fontId="9" fillId="0" borderId="0" xfId="159" applyFont="1" applyFill="1" applyBorder="1" applyAlignment="1">
      <alignment horizontal="center" vertical="center"/>
    </xf>
    <xf numFmtId="0" fontId="11" fillId="0" borderId="0" xfId="159" applyFont="1" applyBorder="1" applyAlignment="1">
      <alignment horizontal="left" vertical="center"/>
    </xf>
    <xf numFmtId="0" fontId="11" fillId="0" borderId="0" xfId="159" applyFont="1" applyBorder="1" applyAlignment="1">
      <alignment horizontal="right" vertical="center"/>
    </xf>
    <xf numFmtId="0" fontId="23" fillId="0" borderId="1" xfId="0" applyFont="1" applyBorder="1" applyAlignment="1">
      <alignment horizontal="center" vertical="center" wrapText="1"/>
    </xf>
    <xf numFmtId="194" fontId="10" fillId="0" borderId="1" xfId="160" applyNumberFormat="1" applyFont="1" applyFill="1" applyBorder="1" applyAlignment="1">
      <alignment horizontal="left" vertical="center"/>
    </xf>
    <xf numFmtId="200" fontId="44" fillId="0" borderId="2" xfId="0" applyNumberFormat="1" applyFont="1" applyFill="1" applyBorder="1" applyAlignment="1" applyProtection="1">
      <alignment horizontal="center" vertical="center"/>
    </xf>
    <xf numFmtId="194" fontId="11" fillId="0" borderId="1" xfId="160" applyNumberFormat="1" applyFont="1" applyFill="1" applyBorder="1" applyAlignment="1">
      <alignment horizontal="left" vertical="center"/>
    </xf>
    <xf numFmtId="200" fontId="52" fillId="0" borderId="1" xfId="0" applyNumberFormat="1" applyFont="1" applyFill="1" applyBorder="1" applyAlignment="1" applyProtection="1">
      <alignment horizontal="center" vertical="center"/>
    </xf>
    <xf numFmtId="200" fontId="53" fillId="0" borderId="1" xfId="160" applyNumberFormat="1" applyFont="1" applyFill="1" applyBorder="1" applyAlignment="1">
      <alignment horizontal="center" vertical="center" wrapText="1"/>
    </xf>
    <xf numFmtId="0" fontId="10" fillId="0" borderId="1" xfId="160" applyFont="1" applyFill="1" applyBorder="1" applyAlignment="1">
      <alignment horizontal="center" vertical="center"/>
    </xf>
    <xf numFmtId="200" fontId="10" fillId="0" borderId="1" xfId="160" applyNumberFormat="1" applyFont="1" applyFill="1" applyBorder="1" applyAlignment="1">
      <alignment horizontal="center" vertical="center" wrapText="1"/>
    </xf>
    <xf numFmtId="200" fontId="10" fillId="0" borderId="1" xfId="160" applyNumberFormat="1" applyFont="1" applyFill="1" applyBorder="1" applyAlignment="1">
      <alignment horizontal="right" vertical="center" wrapText="1"/>
    </xf>
    <xf numFmtId="199" fontId="7" fillId="0" borderId="0" xfId="182" applyNumberFormat="1">
      <alignment vertical="center"/>
    </xf>
    <xf numFmtId="0" fontId="2" fillId="3" borderId="0" xfId="182" applyFont="1" applyFill="1" applyAlignment="1">
      <alignment horizontal="center" vertical="center"/>
    </xf>
    <xf numFmtId="199" fontId="2" fillId="3" borderId="0" xfId="182" applyNumberFormat="1" applyFont="1" applyFill="1" applyAlignment="1">
      <alignment horizontal="center" vertical="center"/>
    </xf>
    <xf numFmtId="0" fontId="11" fillId="0" borderId="0" xfId="182" applyFont="1">
      <alignment vertical="center"/>
    </xf>
    <xf numFmtId="0" fontId="43" fillId="3" borderId="0" xfId="182" applyFont="1" applyFill="1">
      <alignment vertical="center"/>
    </xf>
    <xf numFmtId="198" fontId="22" fillId="3" borderId="0" xfId="182" applyNumberFormat="1" applyFont="1" applyFill="1" applyBorder="1" applyAlignment="1">
      <alignment horizontal="right" vertical="center"/>
    </xf>
    <xf numFmtId="199" fontId="22" fillId="3" borderId="0" xfId="182" applyNumberFormat="1" applyFont="1" applyFill="1" applyBorder="1" applyAlignment="1">
      <alignment horizontal="right" vertical="center"/>
    </xf>
    <xf numFmtId="0" fontId="23" fillId="3" borderId="1" xfId="182" applyFont="1" applyFill="1" applyBorder="1" applyAlignment="1">
      <alignment horizontal="center" vertical="center" wrapText="1"/>
    </xf>
    <xf numFmtId="198" fontId="23" fillId="3" borderId="1" xfId="182" applyNumberFormat="1" applyFont="1" applyFill="1" applyBorder="1" applyAlignment="1">
      <alignment horizontal="center" vertical="center" wrapText="1"/>
    </xf>
    <xf numFmtId="49" fontId="40" fillId="0" borderId="11" xfId="0" applyNumberFormat="1" applyFont="1" applyFill="1" applyBorder="1" applyAlignment="1" applyProtection="1">
      <alignment horizontal="left" vertical="center" wrapText="1"/>
    </xf>
    <xf numFmtId="199" fontId="22" fillId="0" borderId="1" xfId="3" applyNumberFormat="1" applyFont="1" applyFill="1" applyBorder="1" applyAlignment="1" applyProtection="1">
      <alignment horizontal="right" vertical="center" wrapText="1" shrinkToFit="1"/>
      <protection locked="0"/>
    </xf>
    <xf numFmtId="0" fontId="40" fillId="0" borderId="11" xfId="0" applyNumberFormat="1" applyFont="1" applyFill="1" applyBorder="1" applyAlignment="1" applyProtection="1">
      <alignment horizontal="left" vertical="center" wrapText="1"/>
    </xf>
    <xf numFmtId="0" fontId="12" fillId="0" borderId="0" xfId="182" applyFont="1">
      <alignment vertical="center"/>
    </xf>
    <xf numFmtId="3" fontId="10" fillId="0" borderId="1" xfId="0" applyNumberFormat="1" applyFont="1" applyFill="1" applyBorder="1" applyAlignment="1" applyProtection="1">
      <alignment horizontal="right" vertical="center"/>
    </xf>
    <xf numFmtId="0" fontId="23" fillId="0" borderId="0" xfId="182" applyFont="1" applyFill="1" applyAlignment="1">
      <alignment horizontal="center" vertical="center" wrapText="1"/>
    </xf>
    <xf numFmtId="0" fontId="7" fillId="3" borderId="0" xfId="181" applyFill="1">
      <alignment vertical="center"/>
    </xf>
    <xf numFmtId="0" fontId="7" fillId="0" borderId="0" xfId="181" applyFill="1">
      <alignment vertical="center"/>
    </xf>
    <xf numFmtId="199" fontId="7" fillId="0" borderId="0" xfId="182" applyNumberFormat="1" applyFill="1">
      <alignment vertical="center"/>
    </xf>
    <xf numFmtId="199" fontId="2" fillId="0" borderId="0" xfId="182" applyNumberFormat="1" applyFont="1" applyFill="1" applyAlignment="1">
      <alignment horizontal="center" vertical="center"/>
    </xf>
    <xf numFmtId="0" fontId="22" fillId="0" borderId="0" xfId="182" applyFont="1" applyFill="1" applyAlignment="1">
      <alignment horizontal="left" vertical="center"/>
    </xf>
    <xf numFmtId="199" fontId="22" fillId="0" borderId="0" xfId="182" applyNumberFormat="1" applyFont="1" applyFill="1" applyBorder="1" applyAlignment="1">
      <alignment horizontal="right" vertical="center"/>
    </xf>
    <xf numFmtId="49" fontId="54" fillId="0" borderId="1" xfId="0" applyNumberFormat="1" applyFont="1" applyFill="1" applyBorder="1" applyAlignment="1" applyProtection="1">
      <alignment horizontal="left" vertical="center" wrapText="1"/>
    </xf>
    <xf numFmtId="49" fontId="45" fillId="0" borderId="2" xfId="0" applyNumberFormat="1" applyFont="1" applyFill="1" applyBorder="1" applyAlignment="1" applyProtection="1">
      <alignment horizontal="left" vertical="center" shrinkToFit="1"/>
    </xf>
    <xf numFmtId="199" fontId="55" fillId="0" borderId="2" xfId="3" applyNumberFormat="1" applyFont="1" applyFill="1" applyBorder="1" applyAlignment="1" applyProtection="1">
      <alignment horizontal="center" vertical="center"/>
    </xf>
    <xf numFmtId="49" fontId="54" fillId="0" borderId="11" xfId="0" applyNumberFormat="1" applyFont="1" applyFill="1" applyBorder="1" applyAlignment="1" applyProtection="1">
      <alignment horizontal="left" vertical="center" wrapText="1"/>
    </xf>
    <xf numFmtId="49" fontId="54" fillId="0" borderId="2" xfId="0" applyNumberFormat="1" applyFont="1" applyFill="1" applyBorder="1" applyAlignment="1" applyProtection="1">
      <alignment horizontal="left" vertical="center" shrinkToFit="1"/>
    </xf>
    <xf numFmtId="3" fontId="23" fillId="0" borderId="1" xfId="0" applyNumberFormat="1" applyFont="1" applyFill="1" applyBorder="1" applyAlignment="1" applyProtection="1">
      <alignment horizontal="right" vertical="center"/>
      <protection locked="0"/>
    </xf>
    <xf numFmtId="0" fontId="23" fillId="0" borderId="3" xfId="182" applyFont="1" applyFill="1" applyBorder="1" applyAlignment="1" applyProtection="1">
      <alignment horizontal="distributed" vertical="center"/>
    </xf>
    <xf numFmtId="3" fontId="23" fillId="0" borderId="1" xfId="0" applyNumberFormat="1" applyFont="1" applyFill="1" applyBorder="1" applyAlignment="1" applyProtection="1">
      <alignment horizontal="center" vertical="center"/>
      <protection locked="0"/>
    </xf>
    <xf numFmtId="0" fontId="23" fillId="0" borderId="3" xfId="182" applyNumberFormat="1" applyFont="1" applyFill="1" applyBorder="1" applyAlignment="1" applyProtection="1">
      <alignment horizontal="left" vertical="center"/>
    </xf>
    <xf numFmtId="0" fontId="23" fillId="0" borderId="1" xfId="182" applyNumberFormat="1" applyFont="1" applyFill="1" applyBorder="1" applyAlignment="1" applyProtection="1">
      <alignment vertical="center" wrapText="1"/>
    </xf>
    <xf numFmtId="0" fontId="22" fillId="0" borderId="3" xfId="181" applyFont="1" applyFill="1" applyBorder="1" applyAlignment="1" applyProtection="1">
      <alignment horizontal="left" vertical="center"/>
    </xf>
    <xf numFmtId="0" fontId="56" fillId="0" borderId="3" xfId="182" applyFont="1" applyFill="1" applyBorder="1" applyAlignment="1" applyProtection="1">
      <alignment horizontal="distributed" vertical="center"/>
    </xf>
    <xf numFmtId="0" fontId="23" fillId="0" borderId="1" xfId="182" applyNumberFormat="1" applyFont="1" applyFill="1" applyBorder="1" applyAlignment="1" applyProtection="1">
      <alignment horizontal="center" vertical="center"/>
    </xf>
    <xf numFmtId="200" fontId="7" fillId="0" borderId="0" xfId="182" applyNumberFormat="1" applyFill="1">
      <alignment vertical="center"/>
    </xf>
    <xf numFmtId="0" fontId="0" fillId="0" borderId="0" xfId="182" applyFont="1" applyFill="1">
      <alignment vertical="center"/>
    </xf>
    <xf numFmtId="198" fontId="23" fillId="0" borderId="12" xfId="182" applyNumberFormat="1" applyFont="1" applyFill="1" applyBorder="1" applyAlignment="1">
      <alignment horizontal="center" vertical="center" wrapText="1"/>
    </xf>
    <xf numFmtId="199" fontId="23" fillId="0" borderId="1" xfId="182" applyNumberFormat="1" applyFont="1" applyFill="1" applyBorder="1" applyAlignment="1">
      <alignment horizontal="center" vertical="center" wrapText="1"/>
    </xf>
    <xf numFmtId="200" fontId="22" fillId="0" borderId="1" xfId="185" applyNumberFormat="1" applyFont="1" applyFill="1" applyBorder="1" applyAlignment="1" applyProtection="1">
      <alignment vertical="center" wrapText="1"/>
    </xf>
    <xf numFmtId="200" fontId="23" fillId="0" borderId="1" xfId="1" applyNumberFormat="1" applyFont="1" applyFill="1" applyBorder="1" applyAlignment="1" applyProtection="1">
      <alignment horizontal="right" vertical="center" wrapText="1"/>
      <protection locked="0"/>
    </xf>
    <xf numFmtId="199" fontId="23" fillId="0" borderId="1" xfId="3" applyNumberFormat="1" applyFont="1" applyFill="1" applyBorder="1" applyAlignment="1" applyProtection="1">
      <alignment horizontal="center" vertical="center" wrapText="1"/>
      <protection locked="0"/>
    </xf>
    <xf numFmtId="49" fontId="22" fillId="0" borderId="1" xfId="185" applyNumberFormat="1" applyFont="1" applyFill="1" applyBorder="1" applyAlignment="1" applyProtection="1">
      <alignment horizontal="left" vertical="center" wrapText="1"/>
    </xf>
    <xf numFmtId="200" fontId="22" fillId="0" borderId="1" xfId="1" applyNumberFormat="1" applyFont="1" applyFill="1" applyBorder="1" applyAlignment="1" applyProtection="1">
      <alignment horizontal="right" vertical="center" wrapText="1"/>
      <protection locked="0"/>
    </xf>
    <xf numFmtId="0" fontId="23" fillId="0" borderId="3" xfId="182" applyFont="1" applyFill="1" applyBorder="1" applyAlignment="1">
      <alignment horizontal="distributed" vertical="center"/>
    </xf>
    <xf numFmtId="49" fontId="23" fillId="0" borderId="1" xfId="0" applyNumberFormat="1" applyFont="1" applyFill="1" applyBorder="1" applyAlignment="1" applyProtection="1">
      <alignment horizontal="distributed" vertical="center" wrapText="1"/>
    </xf>
    <xf numFmtId="200" fontId="23" fillId="0" borderId="1" xfId="1" applyNumberFormat="1" applyFont="1" applyFill="1" applyBorder="1" applyAlignment="1" applyProtection="1">
      <alignment horizontal="center" vertical="center" wrapText="1"/>
      <protection locked="0"/>
    </xf>
    <xf numFmtId="9" fontId="23" fillId="0" borderId="1" xfId="3" applyNumberFormat="1" applyFont="1" applyFill="1" applyBorder="1" applyAlignment="1" applyProtection="1">
      <alignment horizontal="center" vertical="center" wrapText="1"/>
      <protection locked="0"/>
    </xf>
    <xf numFmtId="0" fontId="23" fillId="0" borderId="1" xfId="182" applyFont="1" applyFill="1" applyBorder="1" applyAlignment="1">
      <alignment vertical="center" wrapText="1"/>
    </xf>
    <xf numFmtId="0" fontId="22" fillId="0" borderId="3" xfId="182" applyNumberFormat="1" applyFont="1" applyFill="1" applyBorder="1" applyAlignment="1">
      <alignment horizontal="left" vertical="center"/>
    </xf>
    <xf numFmtId="0" fontId="22" fillId="0" borderId="1" xfId="182" applyNumberFormat="1" applyFont="1" applyFill="1" applyBorder="1" applyAlignment="1">
      <alignment horizontal="left" vertical="center" wrapText="1"/>
    </xf>
    <xf numFmtId="199" fontId="22" fillId="0" borderId="1" xfId="133" applyNumberFormat="1" applyFont="1" applyFill="1" applyBorder="1" applyAlignment="1" applyProtection="1">
      <alignment horizontal="center" vertical="center" wrapText="1"/>
      <protection locked="0"/>
    </xf>
    <xf numFmtId="0" fontId="22" fillId="0" borderId="3" xfId="181" applyFont="1" applyFill="1" applyBorder="1" applyAlignment="1">
      <alignment horizontal="left" vertical="center"/>
    </xf>
    <xf numFmtId="0" fontId="22" fillId="0" borderId="1" xfId="182" applyNumberFormat="1" applyFont="1" applyFill="1" applyBorder="1" applyAlignment="1">
      <alignment vertical="center" wrapText="1"/>
    </xf>
    <xf numFmtId="0" fontId="23" fillId="0" borderId="1" xfId="182" applyNumberFormat="1" applyFont="1" applyFill="1" applyBorder="1" applyAlignment="1">
      <alignment horizontal="left" vertical="center" wrapText="1"/>
    </xf>
    <xf numFmtId="0" fontId="57" fillId="0" borderId="0" xfId="182" applyFont="1" applyFill="1">
      <alignment vertical="center"/>
    </xf>
    <xf numFmtId="3" fontId="7" fillId="0" borderId="0" xfId="182" applyNumberFormat="1" applyFill="1">
      <alignment vertical="center"/>
    </xf>
    <xf numFmtId="0" fontId="23" fillId="3" borderId="0" xfId="182" applyFont="1" applyFill="1" applyAlignment="1" applyProtection="1">
      <alignment horizontal="center" vertical="center" wrapText="1"/>
    </xf>
    <xf numFmtId="0" fontId="22" fillId="3" borderId="0" xfId="182" applyFont="1" applyFill="1" applyProtection="1">
      <alignment vertical="center"/>
    </xf>
    <xf numFmtId="0" fontId="7" fillId="3" borderId="0" xfId="181" applyFill="1" applyProtection="1">
      <alignment vertical="center"/>
    </xf>
    <xf numFmtId="0" fontId="7" fillId="3" borderId="0" xfId="182" applyFill="1" applyProtection="1">
      <alignment vertical="center"/>
    </xf>
    <xf numFmtId="199" fontId="7" fillId="3" borderId="0" xfId="182" applyNumberFormat="1" applyFill="1" applyProtection="1">
      <alignment vertical="center"/>
    </xf>
    <xf numFmtId="0" fontId="0" fillId="0" borderId="0" xfId="0" applyAlignment="1" applyProtection="1"/>
    <xf numFmtId="0" fontId="58" fillId="3" borderId="0" xfId="182" applyFont="1" applyFill="1" applyProtection="1">
      <alignment vertical="center"/>
    </xf>
    <xf numFmtId="199" fontId="2" fillId="0" borderId="0" xfId="182" applyNumberFormat="1" applyFont="1" applyFill="1" applyAlignment="1" applyProtection="1">
      <alignment horizontal="center" vertical="center"/>
    </xf>
    <xf numFmtId="0" fontId="22" fillId="0" borderId="0" xfId="182" applyFont="1" applyFill="1" applyAlignment="1" applyProtection="1">
      <alignment horizontal="left" vertical="center"/>
    </xf>
    <xf numFmtId="0" fontId="43" fillId="0" borderId="0" xfId="182" applyFont="1" applyFill="1" applyProtection="1">
      <alignment vertical="center"/>
    </xf>
    <xf numFmtId="199" fontId="22" fillId="0" borderId="0" xfId="182" applyNumberFormat="1" applyFont="1" applyFill="1" applyBorder="1" applyAlignment="1" applyProtection="1">
      <alignment horizontal="right" vertical="center"/>
    </xf>
    <xf numFmtId="199" fontId="23" fillId="0" borderId="1" xfId="182" applyNumberFormat="1" applyFont="1" applyFill="1" applyBorder="1" applyAlignment="1" applyProtection="1">
      <alignment horizontal="center" vertical="center" wrapText="1"/>
    </xf>
    <xf numFmtId="3" fontId="54" fillId="0" borderId="2" xfId="0" applyNumberFormat="1" applyFont="1" applyFill="1" applyBorder="1" applyAlignment="1" applyProtection="1">
      <alignment horizontal="right" vertical="center"/>
    </xf>
    <xf numFmtId="3" fontId="54" fillId="0" borderId="1" xfId="0" applyNumberFormat="1" applyFont="1" applyFill="1" applyBorder="1" applyAlignment="1" applyProtection="1">
      <alignment horizontal="right" vertical="center"/>
    </xf>
    <xf numFmtId="3" fontId="59" fillId="0" borderId="2" xfId="0" applyNumberFormat="1" applyFont="1" applyFill="1" applyBorder="1" applyAlignment="1" applyProtection="1">
      <alignment horizontal="center" vertical="center"/>
    </xf>
    <xf numFmtId="3" fontId="54" fillId="0" borderId="2" xfId="0" applyNumberFormat="1" applyFont="1" applyFill="1" applyBorder="1" applyAlignment="1" applyProtection="1">
      <alignment horizontal="right" vertical="center"/>
      <protection locked="0"/>
    </xf>
    <xf numFmtId="3" fontId="7" fillId="3" borderId="0" xfId="182" applyNumberFormat="1" applyFill="1" applyProtection="1">
      <alignment vertical="center"/>
    </xf>
  </cellXfs>
  <cellStyles count="22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20100326高清市院遂宁检察院1080P配置清单26日改" xfId="49"/>
    <cellStyle name="_Book1_1" xfId="50"/>
    <cellStyle name="_Book1_2" xfId="51"/>
    <cellStyle name="_Book1_3" xfId="52"/>
    <cellStyle name="20% - 强调文字颜色 1 2" xfId="53"/>
    <cellStyle name="20% - 强调文字颜色 1 3" xfId="54"/>
    <cellStyle name="20% - 强调文字颜色 2 2" xfId="55"/>
    <cellStyle name="20% - 强调文字颜色 3 2" xfId="56"/>
    <cellStyle name="20% - 强调文字颜色 4 2" xfId="57"/>
    <cellStyle name="20% - 强调文字颜色 4 3" xfId="58"/>
    <cellStyle name="20% - 强调文字颜色 5 2" xfId="59"/>
    <cellStyle name="20% - 强调文字颜色 6 3" xfId="60"/>
    <cellStyle name="40% - 强调文字颜色 1 2" xfId="61"/>
    <cellStyle name="40% - 强调文字颜色 1 3" xfId="62"/>
    <cellStyle name="40% - 强调文字颜色 2 3" xfId="63"/>
    <cellStyle name="40% - 强调文字颜色 3 3" xfId="64"/>
    <cellStyle name="40% - 强调文字颜色 5 2" xfId="65"/>
    <cellStyle name="40% - 强调文字颜色 6 3" xfId="66"/>
    <cellStyle name="60% - 强调文字颜色 1 2" xfId="67"/>
    <cellStyle name="60% - 强调文字颜色 1 3" xfId="68"/>
    <cellStyle name="60% - 强调文字颜色 2 2" xfId="69"/>
    <cellStyle name="60% - 强调文字颜色 2 3" xfId="70"/>
    <cellStyle name="60% - 强调文字颜色 3 2" xfId="71"/>
    <cellStyle name="60% - 强调文字颜色 3 3" xfId="72"/>
    <cellStyle name="60% - 强调文字颜色 4 2" xfId="73"/>
    <cellStyle name="60% - 强调文字颜色 4 3" xfId="74"/>
    <cellStyle name="60% - 强调文字颜色 5 2" xfId="75"/>
    <cellStyle name="60% - 强调文字颜色 5 3" xfId="76"/>
    <cellStyle name="60% - 强调文字颜色 6 3" xfId="77"/>
    <cellStyle name="6mal" xfId="78"/>
    <cellStyle name="Accent1" xfId="79"/>
    <cellStyle name="Accent1 - 20%" xfId="80"/>
    <cellStyle name="Accent1 - 60%" xfId="81"/>
    <cellStyle name="Accent2" xfId="82"/>
    <cellStyle name="Accent2 - 20%" xfId="83"/>
    <cellStyle name="Accent2 - 40%" xfId="84"/>
    <cellStyle name="Accent2 - 60%" xfId="85"/>
    <cellStyle name="Accent3 - 40%" xfId="86"/>
    <cellStyle name="Accent3 - 60%" xfId="87"/>
    <cellStyle name="Accent5" xfId="88"/>
    <cellStyle name="Accent5 - 20%" xfId="89"/>
    <cellStyle name="Accent6" xfId="90"/>
    <cellStyle name="Accent6 - 40%" xfId="91"/>
    <cellStyle name="Accent6 - 60%" xfId="92"/>
    <cellStyle name="args.style" xfId="93"/>
    <cellStyle name="Category" xfId="94"/>
    <cellStyle name="ColLevel_0" xfId="95"/>
    <cellStyle name="Comma [0]_!!!GO" xfId="96"/>
    <cellStyle name="comma zerodec" xfId="97"/>
    <cellStyle name="Comma_!!!GO" xfId="98"/>
    <cellStyle name="Currency [0]_!!!GO" xfId="99"/>
    <cellStyle name="Currency_!!!GO" xfId="100"/>
    <cellStyle name="Currency1" xfId="101"/>
    <cellStyle name="Date" xfId="102"/>
    <cellStyle name="Dollar (zero dec)" xfId="103"/>
    <cellStyle name="Grey" xfId="104"/>
    <cellStyle name="Header1" xfId="105"/>
    <cellStyle name="Header2" xfId="106"/>
    <cellStyle name="Input [yellow]" xfId="107"/>
    <cellStyle name="Input Cells" xfId="108"/>
    <cellStyle name="Linked Cells" xfId="109"/>
    <cellStyle name="Millares [0]_96 Risk" xfId="110"/>
    <cellStyle name="Millares_96 Risk" xfId="111"/>
    <cellStyle name="Milliers_!!!GO" xfId="112"/>
    <cellStyle name="Moneda [0]_96 Risk" xfId="113"/>
    <cellStyle name="Moneda_96 Risk" xfId="114"/>
    <cellStyle name="Month" xfId="115"/>
    <cellStyle name="Mon閠aire [0]_!!!GO" xfId="116"/>
    <cellStyle name="New Times Roman" xfId="117"/>
    <cellStyle name="no dec" xfId="118"/>
    <cellStyle name="Normal" xfId="119"/>
    <cellStyle name="Normal - Style1" xfId="120"/>
    <cellStyle name="per.style" xfId="121"/>
    <cellStyle name="Percent [2]" xfId="122"/>
    <cellStyle name="Pourcentage_pldt" xfId="123"/>
    <cellStyle name="PSChar" xfId="124"/>
    <cellStyle name="PSDate" xfId="125"/>
    <cellStyle name="PSDec" xfId="126"/>
    <cellStyle name="PSHeading" xfId="127"/>
    <cellStyle name="PSInt" xfId="128"/>
    <cellStyle name="PSSpacer" xfId="129"/>
    <cellStyle name="RowLevel_0" xfId="130"/>
    <cellStyle name="sstot" xfId="131"/>
    <cellStyle name="Standard_AREAS" xfId="132"/>
    <cellStyle name="百分比 2" xfId="133"/>
    <cellStyle name="捠壿 [0.00]_Region Orders (2)" xfId="134"/>
    <cellStyle name="捠壿_Region Orders (2)" xfId="135"/>
    <cellStyle name="编号" xfId="136"/>
    <cellStyle name="标题 1 2" xfId="137"/>
    <cellStyle name="标题 1 2 2 2" xfId="138"/>
    <cellStyle name="标题 10" xfId="139"/>
    <cellStyle name="标题 2 2" xfId="140"/>
    <cellStyle name="标题 2 2 2 2" xfId="141"/>
    <cellStyle name="标题 3 2" xfId="142"/>
    <cellStyle name="标题 3 2 2 2" xfId="143"/>
    <cellStyle name="标题 4 2" xfId="144"/>
    <cellStyle name="标题 4 2 2 2" xfId="145"/>
    <cellStyle name="标题 5" xfId="146"/>
    <cellStyle name="标题1" xfId="147"/>
    <cellStyle name="表标题" xfId="148"/>
    <cellStyle name="部门" xfId="149"/>
    <cellStyle name="差 2" xfId="150"/>
    <cellStyle name="差_0502通海县" xfId="151"/>
    <cellStyle name="差_0605石屏" xfId="152"/>
    <cellStyle name="差_2007年地州资金往来对账表" xfId="153"/>
    <cellStyle name="差_Book1" xfId="154"/>
    <cellStyle name="常规 10" xfId="155"/>
    <cellStyle name="常规 10 2_报预算局：2016年云南省及省本级1-7月社保基金预算执行情况表（0823）" xfId="156"/>
    <cellStyle name="常规 11 3" xfId="157"/>
    <cellStyle name="常规 15 2" xfId="158"/>
    <cellStyle name="常规 16" xfId="159"/>
    <cellStyle name="常规 16 2" xfId="160"/>
    <cellStyle name="常规 19" xfId="161"/>
    <cellStyle name="常规 19 2" xfId="162"/>
    <cellStyle name="常规 19 2 2" xfId="163"/>
    <cellStyle name="常规 2 2" xfId="164"/>
    <cellStyle name="常规 2 2 11 2" xfId="165"/>
    <cellStyle name="常规 2 2 2" xfId="166"/>
    <cellStyle name="常规 2 2 6" xfId="167"/>
    <cellStyle name="常规 2 4" xfId="168"/>
    <cellStyle name="常规 2 4 2" xfId="169"/>
    <cellStyle name="常规 20" xfId="170"/>
    <cellStyle name="常规 28" xfId="171"/>
    <cellStyle name="常规 3" xfId="172"/>
    <cellStyle name="常规 3 3" xfId="173"/>
    <cellStyle name="常规 3 7" xfId="174"/>
    <cellStyle name="常规 428" xfId="175"/>
    <cellStyle name="常规 452" xfId="176"/>
    <cellStyle name="常规 5" xfId="177"/>
    <cellStyle name="常规 5 42" xfId="178"/>
    <cellStyle name="常规 8" xfId="179"/>
    <cellStyle name="常规 9" xfId="180"/>
    <cellStyle name="常规_2007年云南省向人大报送政府收支预算表格式编制过程表" xfId="181"/>
    <cellStyle name="常规_2007年云南省向人大报送政府收支预算表格式编制过程表 2" xfId="182"/>
    <cellStyle name="常规_2007年云南省向人大报送政府收支预算表格式编制过程表 2 2" xfId="183"/>
    <cellStyle name="常规_2007年云南省向人大报送政府收支预算表格式编制过程表 2 2 2" xfId="184"/>
    <cellStyle name="常规_exceltmp1" xfId="185"/>
    <cellStyle name="超级链接" xfId="186"/>
    <cellStyle name="超链接 2" xfId="187"/>
    <cellStyle name="超链接 2 2" xfId="188"/>
    <cellStyle name="分级显示行_1_Book1" xfId="189"/>
    <cellStyle name="分级显示列_1_Book1" xfId="190"/>
    <cellStyle name="好 2" xfId="191"/>
    <cellStyle name="好_0502通海县" xfId="192"/>
    <cellStyle name="好_0605石屏" xfId="193"/>
    <cellStyle name="好_2007年地州资金往来对账表" xfId="194"/>
    <cellStyle name="后继超级链接" xfId="195"/>
    <cellStyle name="汇总 2" xfId="196"/>
    <cellStyle name="汇总 2 2 2" xfId="197"/>
    <cellStyle name="计算 2" xfId="198"/>
    <cellStyle name="检查单元格 2" xfId="199"/>
    <cellStyle name="解释性文本 2" xfId="200"/>
    <cellStyle name="借出原因" xfId="201"/>
    <cellStyle name="警告文本 2" xfId="202"/>
    <cellStyle name="链接单元格 2" xfId="203"/>
    <cellStyle name="普通_97-917" xfId="204"/>
    <cellStyle name="千分位[0]_laroux" xfId="205"/>
    <cellStyle name="千分位_97-917" xfId="206"/>
    <cellStyle name="千位[0]_ 方正PC" xfId="207"/>
    <cellStyle name="千位分隔 2" xfId="208"/>
    <cellStyle name="强调 1" xfId="209"/>
    <cellStyle name="强调 2" xfId="210"/>
    <cellStyle name="强调 3" xfId="211"/>
    <cellStyle name="强调文字颜色 1 3" xfId="212"/>
    <cellStyle name="强调文字颜色 2 2" xfId="213"/>
    <cellStyle name="强调文字颜色 2 3" xfId="214"/>
    <cellStyle name="强调文字颜色 3 2" xfId="215"/>
    <cellStyle name="强调文字颜色 3 3" xfId="216"/>
    <cellStyle name="强调文字颜色 4 2" xfId="217"/>
    <cellStyle name="强调文字颜色 5 2" xfId="218"/>
    <cellStyle name="强调文字颜色 6 3" xfId="219"/>
    <cellStyle name="日期" xfId="220"/>
    <cellStyle name="商品名称" xfId="221"/>
    <cellStyle name="适中 2" xfId="222"/>
    <cellStyle name="输出 2" xfId="223"/>
    <cellStyle name="输入 2" xfId="224"/>
    <cellStyle name="数量" xfId="225"/>
    <cellStyle name="未定义" xfId="226"/>
    <cellStyle name="注释 2" xfId="227"/>
  </cellStyles>
  <dxfs count="5">
    <dxf>
      <font>
        <color indexed="9"/>
      </font>
    </dxf>
    <dxf>
      <font>
        <b val="1"/>
        <i val="0"/>
      </font>
    </dxf>
    <dxf>
      <font>
        <color indexed="10"/>
      </font>
    </dxf>
    <dxf>
      <font>
        <b val="0"/>
        <color indexed="9"/>
      </font>
    </dxf>
    <dxf>
      <font>
        <b val="0"/>
        <i val="0"/>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config\browser360\Default\DirectOpenDownloadCach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config\browser360\Default\DirectOpenDownloadCach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0" tint="-0.05"/>
  </sheetPr>
  <dimension ref="A1:E54"/>
  <sheetViews>
    <sheetView showGridLines="0" showZeros="0" zoomScaleSheetLayoutView="70" workbookViewId="0">
      <selection activeCell="L10" sqref="L10"/>
    </sheetView>
  </sheetViews>
  <sheetFormatPr defaultColWidth="9" defaultRowHeight="14.25" outlineLevelCol="4"/>
  <cols>
    <col min="1" max="1" width="17.625" style="448" customWidth="1"/>
    <col min="2" max="2" width="50.75" style="448" customWidth="1"/>
    <col min="3" max="4" width="20.625" style="448" customWidth="1"/>
    <col min="5" max="5" width="20.625" style="449" customWidth="1"/>
    <col min="6" max="16384" width="9" style="450"/>
  </cols>
  <sheetData>
    <row r="1" ht="22.5" spans="2:2">
      <c r="B1" s="451" t="s">
        <v>0</v>
      </c>
    </row>
    <row r="2" ht="45" customHeight="1" spans="1:5">
      <c r="A2" s="234"/>
      <c r="B2" s="234" t="s">
        <v>1</v>
      </c>
      <c r="C2" s="234"/>
      <c r="D2" s="234"/>
      <c r="E2" s="452"/>
    </row>
    <row r="3" ht="18.95" customHeight="1" spans="1:5">
      <c r="A3" s="233"/>
      <c r="B3" s="453"/>
      <c r="C3" s="454"/>
      <c r="D3" s="233"/>
      <c r="E3" s="455" t="s">
        <v>2</v>
      </c>
    </row>
    <row r="4" s="445" customFormat="1" ht="45" customHeight="1" spans="1:5">
      <c r="A4" s="239" t="s">
        <v>3</v>
      </c>
      <c r="B4" s="271" t="s">
        <v>4</v>
      </c>
      <c r="C4" s="241" t="s">
        <v>5</v>
      </c>
      <c r="D4" s="241" t="s">
        <v>6</v>
      </c>
      <c r="E4" s="456" t="s">
        <v>7</v>
      </c>
    </row>
    <row r="5" ht="37.5" customHeight="1" spans="1:5">
      <c r="A5" s="410">
        <v>101</v>
      </c>
      <c r="B5" s="411" t="s">
        <v>8</v>
      </c>
      <c r="C5" s="323">
        <f>SUM(C6:C21)</f>
        <v>32564</v>
      </c>
      <c r="D5" s="323">
        <f>SUM(D6:D21)</f>
        <v>33542</v>
      </c>
      <c r="E5" s="412">
        <f>IF(C5&lt;&gt;0,D5/C5-1,"")</f>
        <v>0.03</v>
      </c>
    </row>
    <row r="6" ht="37.5" customHeight="1" spans="1:5">
      <c r="A6" s="413">
        <v>10101</v>
      </c>
      <c r="B6" s="414" t="s">
        <v>9</v>
      </c>
      <c r="C6" s="415">
        <v>9554</v>
      </c>
      <c r="D6" s="415">
        <v>10305</v>
      </c>
      <c r="E6" s="412">
        <f t="shared" ref="E6:E29" si="0">IF(C6&lt;&gt;0,D6/C6-1,"")</f>
        <v>0.079</v>
      </c>
    </row>
    <row r="7" ht="37.5" customHeight="1" spans="1:5">
      <c r="A7" s="413">
        <v>10104</v>
      </c>
      <c r="B7" s="414" t="s">
        <v>10</v>
      </c>
      <c r="C7" s="415">
        <v>753</v>
      </c>
      <c r="D7" s="415">
        <v>786</v>
      </c>
      <c r="E7" s="412">
        <f t="shared" si="0"/>
        <v>0.044</v>
      </c>
    </row>
    <row r="8" ht="37.5" customHeight="1" spans="1:5">
      <c r="A8" s="413">
        <v>10105</v>
      </c>
      <c r="B8" s="414" t="s">
        <v>11</v>
      </c>
      <c r="C8" s="415">
        <v>0</v>
      </c>
      <c r="D8" s="415">
        <v>0</v>
      </c>
      <c r="E8" s="412" t="str">
        <f t="shared" si="0"/>
        <v/>
      </c>
    </row>
    <row r="9" ht="37.5" customHeight="1" spans="1:5">
      <c r="A9" s="413">
        <v>10106</v>
      </c>
      <c r="B9" s="414" t="s">
        <v>12</v>
      </c>
      <c r="C9" s="415">
        <v>227</v>
      </c>
      <c r="D9" s="415">
        <v>239</v>
      </c>
      <c r="E9" s="412">
        <f t="shared" si="0"/>
        <v>0.053</v>
      </c>
    </row>
    <row r="10" ht="37.5" customHeight="1" spans="1:5">
      <c r="A10" s="413">
        <v>10107</v>
      </c>
      <c r="B10" s="414" t="s">
        <v>13</v>
      </c>
      <c r="C10" s="415">
        <v>692</v>
      </c>
      <c r="D10" s="415">
        <v>703</v>
      </c>
      <c r="E10" s="412">
        <f t="shared" si="0"/>
        <v>0.016</v>
      </c>
    </row>
    <row r="11" ht="37.5" customHeight="1" spans="1:5">
      <c r="A11" s="413">
        <v>10109</v>
      </c>
      <c r="B11" s="414" t="s">
        <v>14</v>
      </c>
      <c r="C11" s="415">
        <v>822</v>
      </c>
      <c r="D11" s="415">
        <v>857</v>
      </c>
      <c r="E11" s="412">
        <f t="shared" si="0"/>
        <v>0.043</v>
      </c>
    </row>
    <row r="12" ht="37.5" customHeight="1" spans="1:5">
      <c r="A12" s="413">
        <v>10110</v>
      </c>
      <c r="B12" s="414" t="s">
        <v>15</v>
      </c>
      <c r="C12" s="415">
        <v>338</v>
      </c>
      <c r="D12" s="415">
        <v>580</v>
      </c>
      <c r="E12" s="412">
        <f t="shared" si="0"/>
        <v>0.716</v>
      </c>
    </row>
    <row r="13" ht="37.5" customHeight="1" spans="1:5">
      <c r="A13" s="413">
        <v>10111</v>
      </c>
      <c r="B13" s="414" t="s">
        <v>16</v>
      </c>
      <c r="C13" s="415">
        <v>256</v>
      </c>
      <c r="D13" s="415">
        <v>269</v>
      </c>
      <c r="E13" s="412">
        <f t="shared" si="0"/>
        <v>0.051</v>
      </c>
    </row>
    <row r="14" ht="37.5" customHeight="1" spans="1:5">
      <c r="A14" s="413">
        <v>10112</v>
      </c>
      <c r="B14" s="414" t="s">
        <v>17</v>
      </c>
      <c r="C14" s="415">
        <v>168</v>
      </c>
      <c r="D14" s="415">
        <v>300</v>
      </c>
      <c r="E14" s="412">
        <f t="shared" si="0"/>
        <v>0.786</v>
      </c>
    </row>
    <row r="15" ht="37.5" customHeight="1" spans="1:5">
      <c r="A15" s="413">
        <v>10113</v>
      </c>
      <c r="B15" s="414" t="s">
        <v>18</v>
      </c>
      <c r="C15" s="415">
        <v>6366</v>
      </c>
      <c r="D15" s="415">
        <v>5928</v>
      </c>
      <c r="E15" s="412">
        <f t="shared" si="0"/>
        <v>-0.069</v>
      </c>
    </row>
    <row r="16" ht="37.5" customHeight="1" spans="1:5">
      <c r="A16" s="413">
        <v>10114</v>
      </c>
      <c r="B16" s="414" t="s">
        <v>19</v>
      </c>
      <c r="C16" s="415">
        <v>466</v>
      </c>
      <c r="D16" s="415">
        <v>480</v>
      </c>
      <c r="E16" s="412">
        <f t="shared" si="0"/>
        <v>0.03</v>
      </c>
    </row>
    <row r="17" ht="37.5" customHeight="1" spans="1:5">
      <c r="A17" s="413">
        <v>10118</v>
      </c>
      <c r="B17" s="414" t="s">
        <v>20</v>
      </c>
      <c r="C17" s="415">
        <v>6613</v>
      </c>
      <c r="D17" s="415">
        <v>6329</v>
      </c>
      <c r="E17" s="412">
        <f t="shared" si="0"/>
        <v>-0.043</v>
      </c>
    </row>
    <row r="18" ht="37.5" customHeight="1" spans="1:5">
      <c r="A18" s="413">
        <v>10119</v>
      </c>
      <c r="B18" s="414" t="s">
        <v>21</v>
      </c>
      <c r="C18" s="415">
        <v>1402</v>
      </c>
      <c r="D18" s="415">
        <v>1435</v>
      </c>
      <c r="E18" s="412">
        <f t="shared" si="0"/>
        <v>0.024</v>
      </c>
    </row>
    <row r="19" ht="37.5" customHeight="1" spans="1:5">
      <c r="A19" s="413">
        <v>10120</v>
      </c>
      <c r="B19" s="414" t="s">
        <v>22</v>
      </c>
      <c r="C19" s="415">
        <v>4777</v>
      </c>
      <c r="D19" s="415">
        <v>5200</v>
      </c>
      <c r="E19" s="412">
        <f t="shared" si="0"/>
        <v>0.089</v>
      </c>
    </row>
    <row r="20" ht="37.5" customHeight="1" spans="1:5">
      <c r="A20" s="413">
        <v>10121</v>
      </c>
      <c r="B20" s="414" t="s">
        <v>23</v>
      </c>
      <c r="C20" s="415">
        <v>130</v>
      </c>
      <c r="D20" s="415">
        <v>131</v>
      </c>
      <c r="E20" s="412">
        <f t="shared" si="0"/>
        <v>0.008</v>
      </c>
    </row>
    <row r="21" ht="37.5" customHeight="1" spans="1:5">
      <c r="A21" s="413">
        <v>10199</v>
      </c>
      <c r="B21" s="414" t="s">
        <v>24</v>
      </c>
      <c r="C21" s="457">
        <v>0</v>
      </c>
      <c r="D21" s="458">
        <v>0</v>
      </c>
      <c r="E21" s="412" t="str">
        <f t="shared" si="0"/>
        <v/>
      </c>
    </row>
    <row r="22" ht="37.5" customHeight="1" spans="1:5">
      <c r="A22" s="413">
        <v>103</v>
      </c>
      <c r="B22" s="411" t="s">
        <v>25</v>
      </c>
      <c r="C22" s="323">
        <f>SUM(C23:C30)</f>
        <v>15204</v>
      </c>
      <c r="D22" s="323">
        <f>SUM(D23:D30)</f>
        <v>15666</v>
      </c>
      <c r="E22" s="412">
        <f t="shared" si="0"/>
        <v>0.03</v>
      </c>
    </row>
    <row r="23" ht="37.5" customHeight="1" spans="1:5">
      <c r="A23" s="413">
        <v>10302</v>
      </c>
      <c r="B23" s="414" t="s">
        <v>26</v>
      </c>
      <c r="C23" s="415">
        <v>2807</v>
      </c>
      <c r="D23" s="415">
        <v>2940</v>
      </c>
      <c r="E23" s="412">
        <f t="shared" si="0"/>
        <v>0.047</v>
      </c>
    </row>
    <row r="24" ht="37.5" customHeight="1" spans="1:5">
      <c r="A24" s="413">
        <v>10304</v>
      </c>
      <c r="B24" s="414" t="s">
        <v>27</v>
      </c>
      <c r="C24" s="415">
        <v>4933</v>
      </c>
      <c r="D24" s="415">
        <v>5001</v>
      </c>
      <c r="E24" s="412">
        <f t="shared" si="0"/>
        <v>0.014</v>
      </c>
    </row>
    <row r="25" ht="37.5" customHeight="1" spans="1:5">
      <c r="A25" s="413">
        <v>10305</v>
      </c>
      <c r="B25" s="414" t="s">
        <v>28</v>
      </c>
      <c r="C25" s="415">
        <v>1525</v>
      </c>
      <c r="D25" s="415">
        <v>1582</v>
      </c>
      <c r="E25" s="412">
        <f t="shared" si="0"/>
        <v>0.037</v>
      </c>
    </row>
    <row r="26" ht="37.5" customHeight="1" spans="1:5">
      <c r="A26" s="413">
        <v>10306</v>
      </c>
      <c r="B26" s="414" t="s">
        <v>29</v>
      </c>
      <c r="C26" s="415">
        <v>0</v>
      </c>
      <c r="D26" s="415">
        <v>0</v>
      </c>
      <c r="E26" s="412" t="str">
        <f t="shared" si="0"/>
        <v/>
      </c>
    </row>
    <row r="27" ht="37.5" customHeight="1" spans="1:5">
      <c r="A27" s="413">
        <v>10307</v>
      </c>
      <c r="B27" s="414" t="s">
        <v>30</v>
      </c>
      <c r="C27" s="415">
        <v>3350</v>
      </c>
      <c r="D27" s="415">
        <v>3527</v>
      </c>
      <c r="E27" s="412">
        <f t="shared" si="0"/>
        <v>0.053</v>
      </c>
    </row>
    <row r="28" ht="37.5" customHeight="1" spans="1:5">
      <c r="A28" s="413">
        <v>10308</v>
      </c>
      <c r="B28" s="414" t="s">
        <v>31</v>
      </c>
      <c r="C28" s="415">
        <v>132</v>
      </c>
      <c r="D28" s="415">
        <v>136</v>
      </c>
      <c r="E28" s="412">
        <f t="shared" si="0"/>
        <v>0.03</v>
      </c>
    </row>
    <row r="29" ht="37.5" customHeight="1" spans="1:5">
      <c r="A29" s="413">
        <v>10309</v>
      </c>
      <c r="B29" s="414" t="s">
        <v>32</v>
      </c>
      <c r="C29" s="415">
        <v>1441</v>
      </c>
      <c r="D29" s="415">
        <v>1460</v>
      </c>
      <c r="E29" s="412">
        <f t="shared" si="0"/>
        <v>0.013</v>
      </c>
    </row>
    <row r="30" ht="37.5" customHeight="1" spans="1:5">
      <c r="A30" s="413">
        <v>10399</v>
      </c>
      <c r="B30" s="414" t="s">
        <v>33</v>
      </c>
      <c r="C30" s="415">
        <v>1016</v>
      </c>
      <c r="D30" s="415">
        <v>1020</v>
      </c>
      <c r="E30" s="412"/>
    </row>
    <row r="31" ht="37.5" customHeight="1" spans="1:5">
      <c r="A31" s="329"/>
      <c r="B31" s="264"/>
      <c r="C31" s="332"/>
      <c r="D31" s="332"/>
      <c r="E31" s="412" t="str">
        <f t="shared" ref="E31:E41" si="1">IF(C31&lt;&gt;0,D31/C31-1,"")</f>
        <v/>
      </c>
    </row>
    <row r="32" s="446" customFormat="1" ht="37.5" customHeight="1" spans="1:5">
      <c r="A32" s="416"/>
      <c r="B32" s="178" t="s">
        <v>34</v>
      </c>
      <c r="C32" s="417">
        <f>C5+C22</f>
        <v>47768</v>
      </c>
      <c r="D32" s="417">
        <f>D5+D22</f>
        <v>49208</v>
      </c>
      <c r="E32" s="412">
        <f t="shared" si="1"/>
        <v>0.03</v>
      </c>
    </row>
    <row r="33" ht="37.5" customHeight="1" spans="1:5">
      <c r="A33" s="326">
        <v>105</v>
      </c>
      <c r="B33" s="262" t="s">
        <v>35</v>
      </c>
      <c r="C33" s="415">
        <v>14611</v>
      </c>
      <c r="D33" s="415">
        <v>1484</v>
      </c>
      <c r="E33" s="412">
        <f t="shared" si="1"/>
        <v>-0.898</v>
      </c>
    </row>
    <row r="34" ht="37.5" customHeight="1" spans="1:5">
      <c r="A34" s="418">
        <v>110</v>
      </c>
      <c r="B34" s="419" t="s">
        <v>36</v>
      </c>
      <c r="C34" s="417">
        <f>C35+C36+C37+C38+C39+C40</f>
        <v>175042</v>
      </c>
      <c r="D34" s="417">
        <f>D35+D36+D37+D38+D39+D40</f>
        <v>164773</v>
      </c>
      <c r="E34" s="412">
        <f t="shared" si="1"/>
        <v>-0.059</v>
      </c>
    </row>
    <row r="35" ht="37.5" customHeight="1" spans="1:5">
      <c r="A35" s="329">
        <v>11001</v>
      </c>
      <c r="B35" s="264" t="s">
        <v>37</v>
      </c>
      <c r="C35" s="459">
        <v>2530</v>
      </c>
      <c r="D35" s="459">
        <v>2530</v>
      </c>
      <c r="E35" s="412">
        <f t="shared" si="1"/>
        <v>0</v>
      </c>
    </row>
    <row r="36" ht="37.5" customHeight="1" spans="1:5">
      <c r="A36" s="329"/>
      <c r="B36" s="264" t="s">
        <v>38</v>
      </c>
      <c r="C36" s="323">
        <v>154448</v>
      </c>
      <c r="D36" s="323">
        <v>148910</v>
      </c>
      <c r="E36" s="412">
        <f t="shared" si="1"/>
        <v>-0.036</v>
      </c>
    </row>
    <row r="37" ht="37.5" customHeight="1" spans="1:5">
      <c r="A37" s="329">
        <v>11008</v>
      </c>
      <c r="B37" s="264" t="s">
        <v>39</v>
      </c>
      <c r="C37" s="323">
        <v>5996</v>
      </c>
      <c r="D37" s="323">
        <v>8482</v>
      </c>
      <c r="E37" s="412">
        <f t="shared" si="1"/>
        <v>0.415</v>
      </c>
    </row>
    <row r="38" ht="37.5" customHeight="1" spans="1:5">
      <c r="A38" s="329">
        <v>11009</v>
      </c>
      <c r="B38" s="264" t="s">
        <v>40</v>
      </c>
      <c r="C38" s="323">
        <v>10428</v>
      </c>
      <c r="D38" s="323">
        <v>4851</v>
      </c>
      <c r="E38" s="412">
        <f t="shared" si="1"/>
        <v>-0.535</v>
      </c>
    </row>
    <row r="39" s="447" customFormat="1" ht="37.5" customHeight="1" spans="1:5">
      <c r="A39" s="420">
        <v>11013</v>
      </c>
      <c r="B39" s="268" t="s">
        <v>41</v>
      </c>
      <c r="C39" s="332"/>
      <c r="D39" s="459"/>
      <c r="E39" s="412" t="str">
        <f t="shared" si="1"/>
        <v/>
      </c>
    </row>
    <row r="40" s="447" customFormat="1" ht="37.5" customHeight="1" spans="1:5">
      <c r="A40" s="420">
        <v>11015</v>
      </c>
      <c r="B40" s="268" t="s">
        <v>42</v>
      </c>
      <c r="C40" s="323">
        <v>1640</v>
      </c>
      <c r="D40" s="460">
        <v>0</v>
      </c>
      <c r="E40" s="412">
        <f t="shared" si="1"/>
        <v>-1</v>
      </c>
    </row>
    <row r="41" ht="37.5" customHeight="1" spans="1:5">
      <c r="A41" s="421"/>
      <c r="B41" s="422" t="s">
        <v>43</v>
      </c>
      <c r="C41" s="415">
        <f>C32+C33+C34</f>
        <v>237421</v>
      </c>
      <c r="D41" s="415">
        <f>D32+D33+D34</f>
        <v>215465</v>
      </c>
      <c r="E41" s="412">
        <f t="shared" si="1"/>
        <v>-0.092</v>
      </c>
    </row>
    <row r="42" spans="3:4">
      <c r="C42" s="461"/>
      <c r="D42" s="461"/>
    </row>
    <row r="43" spans="4:4">
      <c r="D43" s="461"/>
    </row>
    <row r="44" spans="3:4">
      <c r="C44" s="461"/>
      <c r="D44" s="461"/>
    </row>
    <row r="45" spans="4:4">
      <c r="D45" s="461"/>
    </row>
    <row r="46" spans="3:4">
      <c r="C46" s="461"/>
      <c r="D46" s="461"/>
    </row>
    <row r="47" spans="3:4">
      <c r="C47" s="461"/>
      <c r="D47" s="461"/>
    </row>
    <row r="48" spans="4:4">
      <c r="D48" s="461"/>
    </row>
    <row r="49" spans="3:4">
      <c r="C49" s="461"/>
      <c r="D49" s="461"/>
    </row>
    <row r="50" spans="3:4">
      <c r="C50" s="461"/>
      <c r="D50" s="461"/>
    </row>
    <row r="51" spans="3:4">
      <c r="C51" s="461"/>
      <c r="D51" s="461"/>
    </row>
    <row r="52" spans="3:4">
      <c r="C52" s="461"/>
      <c r="D52" s="461"/>
    </row>
    <row r="53" spans="4:4">
      <c r="D53" s="461"/>
    </row>
    <row r="54" spans="3:4">
      <c r="C54" s="461"/>
      <c r="D54" s="461"/>
    </row>
  </sheetData>
  <mergeCells count="1">
    <mergeCell ref="B2:E2"/>
  </mergeCells>
  <conditionalFormatting sqref="E3">
    <cfRule type="cellIs" dxfId="0" priority="47" stopIfTrue="1" operator="lessThanOrEqual">
      <formula>-1</formula>
    </cfRule>
  </conditionalFormatting>
  <conditionalFormatting sqref="A31:B31">
    <cfRule type="expression" dxfId="1" priority="58" stopIfTrue="1">
      <formula>"len($A:$A)=3"</formula>
    </cfRule>
  </conditionalFormatting>
  <conditionalFormatting sqref="C31">
    <cfRule type="expression" dxfId="1" priority="39" stopIfTrue="1">
      <formula>"len($A:$A)=3"</formula>
    </cfRule>
  </conditionalFormatting>
  <conditionalFormatting sqref="D31">
    <cfRule type="expression" dxfId="1" priority="28" stopIfTrue="1">
      <formula>"len($A:$A)=3"</formula>
    </cfRule>
  </conditionalFormatting>
  <conditionalFormatting sqref="C32:D32">
    <cfRule type="expression" dxfId="1" priority="3" stopIfTrue="1">
      <formula>"len($A:$A)=3"</formula>
    </cfRule>
  </conditionalFormatting>
  <conditionalFormatting sqref="A33:B33">
    <cfRule type="expression" dxfId="1" priority="53" stopIfTrue="1">
      <formula>"len($A:$A)=3"</formula>
    </cfRule>
  </conditionalFormatting>
  <conditionalFormatting sqref="C33:D33">
    <cfRule type="expression" dxfId="1" priority="1" stopIfTrue="1">
      <formula>"len($A:$A)=3"</formula>
    </cfRule>
  </conditionalFormatting>
  <conditionalFormatting sqref="C34:D34">
    <cfRule type="expression" dxfId="1" priority="37" stopIfTrue="1">
      <formula>"len($A:$A)=3"</formula>
    </cfRule>
  </conditionalFormatting>
  <conditionalFormatting sqref="C41:D41">
    <cfRule type="expression" dxfId="1" priority="41" stopIfTrue="1">
      <formula>"len($A:$A)=3"</formula>
    </cfRule>
  </conditionalFormatting>
  <conditionalFormatting sqref="B34:B36">
    <cfRule type="expression" dxfId="1" priority="22" stopIfTrue="1">
      <formula>"len($A:$A)=3"</formula>
    </cfRule>
  </conditionalFormatting>
  <conditionalFormatting sqref="B39:B41">
    <cfRule type="expression" dxfId="1" priority="16" stopIfTrue="1">
      <formula>"len($A:$A)=3"</formula>
    </cfRule>
  </conditionalFormatting>
  <conditionalFormatting sqref="C6:D20">
    <cfRule type="expression" dxfId="1" priority="7" stopIfTrue="1">
      <formula>"len($A:$A)=3"</formula>
    </cfRule>
  </conditionalFormatting>
  <conditionalFormatting sqref="C23:D30">
    <cfRule type="expression" dxfId="1" priority="5" stopIfTrue="1">
      <formula>"len($A:$A)=3"</formula>
    </cfRule>
  </conditionalFormatting>
  <conditionalFormatting sqref="B41 B33">
    <cfRule type="expression" dxfId="1" priority="67" stopIfTrue="1">
      <formula>"len($A:$A)=3"</formula>
    </cfRule>
  </conditionalFormatting>
  <conditionalFormatting sqref="A34:B36 B40:B41">
    <cfRule type="expression" dxfId="1" priority="21" stopIfTrue="1">
      <formula>"len($A:$A)=3"</formula>
    </cfRule>
  </conditionalFormatting>
  <conditionalFormatting sqref="A35:B36">
    <cfRule type="expression" dxfId="1" priority="20" stopIfTrue="1">
      <formula>"len($A:$A)=3"</formula>
    </cfRule>
  </conditionalFormatting>
  <conditionalFormatting sqref="A37:B38">
    <cfRule type="expression" dxfId="1" priority="18" stopIfTrue="1">
      <formula>"len($A:$A)=3"</formula>
    </cfRule>
  </conditionalFormatting>
  <conditionalFormatting sqref="B41 A37:B37">
    <cfRule type="expression" dxfId="1" priority="65" stopIfTrue="1">
      <formula>"len($A:$A)=3"</formula>
    </cfRule>
  </conditionalFormatting>
  <conditionalFormatting sqref="C39 C41:D41">
    <cfRule type="expression" dxfId="1" priority="4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0" tint="-0.05"/>
  </sheetPr>
  <dimension ref="A1:E51"/>
  <sheetViews>
    <sheetView showGridLines="0" showZeros="0" zoomScaleSheetLayoutView="85" workbookViewId="0">
      <selection activeCell="C28" sqref="C28:D28"/>
    </sheetView>
  </sheetViews>
  <sheetFormatPr defaultColWidth="9" defaultRowHeight="14.25" outlineLevelCol="4"/>
  <cols>
    <col min="1" max="1" width="12.75" style="117" customWidth="1"/>
    <col min="2" max="2" width="50.75" style="117" customWidth="1"/>
    <col min="3" max="4" width="20.625" style="117" customWidth="1"/>
    <col min="5" max="5" width="20.625" style="406" customWidth="1"/>
    <col min="6" max="6" width="5.875" style="216" customWidth="1"/>
    <col min="7" max="16384" width="9" style="216"/>
  </cols>
  <sheetData>
    <row r="1" ht="45" customHeight="1" spans="1:5">
      <c r="A1" s="277"/>
      <c r="B1" s="277" t="s">
        <v>44</v>
      </c>
      <c r="C1" s="277"/>
      <c r="D1" s="277"/>
      <c r="E1" s="407"/>
    </row>
    <row r="2" ht="18.95" customHeight="1" spans="1:5">
      <c r="A2" s="424"/>
      <c r="B2" s="408"/>
      <c r="C2" s="319"/>
      <c r="E2" s="409" t="s">
        <v>2</v>
      </c>
    </row>
    <row r="3" s="403" customFormat="1" ht="45" customHeight="1" spans="1:5">
      <c r="A3" s="425" t="s">
        <v>3</v>
      </c>
      <c r="B3" s="143" t="s">
        <v>4</v>
      </c>
      <c r="C3" s="136" t="s">
        <v>5</v>
      </c>
      <c r="D3" s="136" t="s">
        <v>6</v>
      </c>
      <c r="E3" s="426" t="s">
        <v>7</v>
      </c>
    </row>
    <row r="4" ht="37.5" customHeight="1" spans="1:5">
      <c r="A4" s="293" t="s">
        <v>45</v>
      </c>
      <c r="B4" s="427" t="s">
        <v>46</v>
      </c>
      <c r="C4" s="428">
        <v>14954</v>
      </c>
      <c r="D4" s="428">
        <v>15201</v>
      </c>
      <c r="E4" s="429">
        <f>IF(C4&lt;&gt;0,D4/C4-1,"")</f>
        <v>0.017</v>
      </c>
    </row>
    <row r="5" ht="37.5" customHeight="1" spans="1:5">
      <c r="A5" s="293" t="s">
        <v>47</v>
      </c>
      <c r="B5" s="430" t="s">
        <v>48</v>
      </c>
      <c r="C5" s="428">
        <v>0</v>
      </c>
      <c r="D5" s="428">
        <v>0</v>
      </c>
      <c r="E5" s="429" t="str">
        <f>IF(C5&lt;&gt;0,D5/C5-1,"")</f>
        <v/>
      </c>
    </row>
    <row r="6" ht="37.5" customHeight="1" spans="1:5">
      <c r="A6" s="293" t="s">
        <v>49</v>
      </c>
      <c r="B6" s="430" t="s">
        <v>50</v>
      </c>
      <c r="C6" s="428">
        <v>91</v>
      </c>
      <c r="D6" s="428">
        <v>92</v>
      </c>
      <c r="E6" s="429">
        <f t="shared" ref="E6:E20" si="0">IF(C6&lt;&gt;0,D6/C6-1,"")</f>
        <v>0.011</v>
      </c>
    </row>
    <row r="7" ht="37.5" customHeight="1" spans="1:5">
      <c r="A7" s="293" t="s">
        <v>51</v>
      </c>
      <c r="B7" s="430" t="s">
        <v>52</v>
      </c>
      <c r="C7" s="428">
        <v>5906</v>
      </c>
      <c r="D7" s="428">
        <v>6009</v>
      </c>
      <c r="E7" s="429">
        <f t="shared" si="0"/>
        <v>0.017</v>
      </c>
    </row>
    <row r="8" ht="37.5" customHeight="1" spans="1:5">
      <c r="A8" s="293" t="s">
        <v>53</v>
      </c>
      <c r="B8" s="430" t="s">
        <v>54</v>
      </c>
      <c r="C8" s="428">
        <v>31952</v>
      </c>
      <c r="D8" s="428">
        <v>32175</v>
      </c>
      <c r="E8" s="429">
        <f t="shared" si="0"/>
        <v>0.007</v>
      </c>
    </row>
    <row r="9" ht="37.5" customHeight="1" spans="1:5">
      <c r="A9" s="293" t="s">
        <v>55</v>
      </c>
      <c r="B9" s="430" t="s">
        <v>56</v>
      </c>
      <c r="C9" s="428">
        <v>286</v>
      </c>
      <c r="D9" s="428">
        <v>287</v>
      </c>
      <c r="E9" s="429">
        <f t="shared" si="0"/>
        <v>0.003</v>
      </c>
    </row>
    <row r="10" ht="37.5" customHeight="1" spans="1:5">
      <c r="A10" s="293" t="s">
        <v>57</v>
      </c>
      <c r="B10" s="430" t="s">
        <v>58</v>
      </c>
      <c r="C10" s="428">
        <v>3346</v>
      </c>
      <c r="D10" s="428">
        <v>3341</v>
      </c>
      <c r="E10" s="429">
        <f t="shared" si="0"/>
        <v>-0.001</v>
      </c>
    </row>
    <row r="11" ht="37.5" customHeight="1" spans="1:5">
      <c r="A11" s="293" t="s">
        <v>59</v>
      </c>
      <c r="B11" s="430" t="s">
        <v>60</v>
      </c>
      <c r="C11" s="428">
        <v>34687</v>
      </c>
      <c r="D11" s="428">
        <v>30143</v>
      </c>
      <c r="E11" s="429">
        <f t="shared" si="0"/>
        <v>-0.131</v>
      </c>
    </row>
    <row r="12" ht="37.5" customHeight="1" spans="1:5">
      <c r="A12" s="293" t="s">
        <v>61</v>
      </c>
      <c r="B12" s="430" t="s">
        <v>62</v>
      </c>
      <c r="C12" s="428">
        <v>16944</v>
      </c>
      <c r="D12" s="428">
        <v>17129</v>
      </c>
      <c r="E12" s="429">
        <f t="shared" si="0"/>
        <v>0.011</v>
      </c>
    </row>
    <row r="13" ht="37.5" customHeight="1" spans="1:5">
      <c r="A13" s="293" t="s">
        <v>63</v>
      </c>
      <c r="B13" s="430" t="s">
        <v>64</v>
      </c>
      <c r="C13" s="428">
        <v>5473</v>
      </c>
      <c r="D13" s="428">
        <v>2481</v>
      </c>
      <c r="E13" s="429">
        <f t="shared" si="0"/>
        <v>-0.547</v>
      </c>
    </row>
    <row r="14" ht="37.5" customHeight="1" spans="1:5">
      <c r="A14" s="293" t="s">
        <v>65</v>
      </c>
      <c r="B14" s="430" t="s">
        <v>66</v>
      </c>
      <c r="C14" s="428">
        <v>5543</v>
      </c>
      <c r="D14" s="428">
        <v>5573</v>
      </c>
      <c r="E14" s="429">
        <f t="shared" si="0"/>
        <v>0.005</v>
      </c>
    </row>
    <row r="15" ht="37.5" customHeight="1" spans="1:5">
      <c r="A15" s="293" t="s">
        <v>67</v>
      </c>
      <c r="B15" s="430" t="s">
        <v>68</v>
      </c>
      <c r="C15" s="428">
        <v>53643</v>
      </c>
      <c r="D15" s="428">
        <v>53574</v>
      </c>
      <c r="E15" s="429">
        <f t="shared" si="0"/>
        <v>-0.001</v>
      </c>
    </row>
    <row r="16" ht="37.5" customHeight="1" spans="1:5">
      <c r="A16" s="293" t="s">
        <v>69</v>
      </c>
      <c r="B16" s="430" t="s">
        <v>70</v>
      </c>
      <c r="C16" s="428">
        <v>7530</v>
      </c>
      <c r="D16" s="428">
        <v>7555</v>
      </c>
      <c r="E16" s="429">
        <f t="shared" si="0"/>
        <v>0.003</v>
      </c>
    </row>
    <row r="17" ht="37.5" customHeight="1" spans="1:5">
      <c r="A17" s="293" t="s">
        <v>71</v>
      </c>
      <c r="B17" s="430" t="s">
        <v>72</v>
      </c>
      <c r="C17" s="428">
        <v>1540</v>
      </c>
      <c r="D17" s="428">
        <v>1545</v>
      </c>
      <c r="E17" s="429">
        <f t="shared" si="0"/>
        <v>0.003</v>
      </c>
    </row>
    <row r="18" ht="37.5" customHeight="1" spans="1:5">
      <c r="A18" s="293" t="s">
        <v>73</v>
      </c>
      <c r="B18" s="430" t="s">
        <v>74</v>
      </c>
      <c r="C18" s="428">
        <v>846</v>
      </c>
      <c r="D18" s="428">
        <v>856</v>
      </c>
      <c r="E18" s="429">
        <f t="shared" si="0"/>
        <v>0.012</v>
      </c>
    </row>
    <row r="19" ht="37.5" customHeight="1" spans="1:5">
      <c r="A19" s="293" t="s">
        <v>75</v>
      </c>
      <c r="B19" s="430" t="s">
        <v>76</v>
      </c>
      <c r="C19" s="428">
        <v>0</v>
      </c>
      <c r="D19" s="428">
        <v>0</v>
      </c>
      <c r="E19" s="429" t="str">
        <f t="shared" si="0"/>
        <v/>
      </c>
    </row>
    <row r="20" ht="37.5" customHeight="1" spans="1:5">
      <c r="A20" s="293" t="s">
        <v>77</v>
      </c>
      <c r="B20" s="430" t="s">
        <v>78</v>
      </c>
      <c r="C20" s="428">
        <v>0</v>
      </c>
      <c r="D20" s="428">
        <v>0</v>
      </c>
      <c r="E20" s="429" t="str">
        <f t="shared" si="0"/>
        <v/>
      </c>
    </row>
    <row r="21" ht="37.5" customHeight="1" spans="1:5">
      <c r="A21" s="293" t="s">
        <v>79</v>
      </c>
      <c r="B21" s="430" t="s">
        <v>80</v>
      </c>
      <c r="C21" s="428">
        <v>5278</v>
      </c>
      <c r="D21" s="428">
        <v>5285</v>
      </c>
      <c r="E21" s="429">
        <f t="shared" ref="E21:E32" si="1">IF(C21&lt;&gt;0,D21/C21-1,"")</f>
        <v>0.001</v>
      </c>
    </row>
    <row r="22" ht="37.5" customHeight="1" spans="1:5">
      <c r="A22" s="293" t="s">
        <v>81</v>
      </c>
      <c r="B22" s="430" t="s">
        <v>82</v>
      </c>
      <c r="C22" s="428">
        <v>8796</v>
      </c>
      <c r="D22" s="428">
        <v>14976</v>
      </c>
      <c r="E22" s="429">
        <f t="shared" si="1"/>
        <v>0.703</v>
      </c>
    </row>
    <row r="23" ht="37.5" customHeight="1" spans="1:5">
      <c r="A23" s="293" t="s">
        <v>83</v>
      </c>
      <c r="B23" s="430" t="s">
        <v>84</v>
      </c>
      <c r="C23" s="428">
        <v>244</v>
      </c>
      <c r="D23" s="428">
        <v>245</v>
      </c>
      <c r="E23" s="429">
        <f t="shared" si="1"/>
        <v>0.004</v>
      </c>
    </row>
    <row r="24" ht="37.5" customHeight="1" spans="1:5">
      <c r="A24" s="293" t="s">
        <v>85</v>
      </c>
      <c r="B24" s="430" t="s">
        <v>86</v>
      </c>
      <c r="C24" s="428">
        <v>1758</v>
      </c>
      <c r="D24" s="428">
        <v>2305</v>
      </c>
      <c r="E24" s="429">
        <f t="shared" si="1"/>
        <v>0.311</v>
      </c>
    </row>
    <row r="25" ht="37.5" customHeight="1" spans="1:5">
      <c r="A25" s="293" t="s">
        <v>87</v>
      </c>
      <c r="B25" s="430" t="s">
        <v>88</v>
      </c>
      <c r="C25" s="428"/>
      <c r="D25" s="428">
        <v>2100</v>
      </c>
      <c r="E25" s="429" t="str">
        <f t="shared" si="1"/>
        <v/>
      </c>
    </row>
    <row r="26" ht="37.5" customHeight="1" spans="1:5">
      <c r="A26" s="293" t="s">
        <v>89</v>
      </c>
      <c r="B26" s="430" t="s">
        <v>90</v>
      </c>
      <c r="C26" s="428">
        <v>3154</v>
      </c>
      <c r="D26" s="428">
        <v>3133</v>
      </c>
      <c r="E26" s="429">
        <f t="shared" si="1"/>
        <v>-0.007</v>
      </c>
    </row>
    <row r="27" ht="37.5" customHeight="1" spans="1:5">
      <c r="A27" s="293" t="s">
        <v>91</v>
      </c>
      <c r="B27" s="430" t="s">
        <v>92</v>
      </c>
      <c r="C27" s="428">
        <v>15</v>
      </c>
      <c r="D27" s="428">
        <v>1</v>
      </c>
      <c r="E27" s="429">
        <f t="shared" si="1"/>
        <v>-0.933</v>
      </c>
    </row>
    <row r="28" ht="37.5" customHeight="1" spans="1:5">
      <c r="A28" s="293" t="s">
        <v>93</v>
      </c>
      <c r="B28" s="430" t="s">
        <v>94</v>
      </c>
      <c r="C28" s="428">
        <v>0</v>
      </c>
      <c r="D28" s="428">
        <v>0</v>
      </c>
      <c r="E28" s="429" t="str">
        <f t="shared" si="1"/>
        <v/>
      </c>
    </row>
    <row r="29" ht="37.5" customHeight="1" spans="1:5">
      <c r="A29" s="293"/>
      <c r="B29" s="430"/>
      <c r="C29" s="431"/>
      <c r="D29" s="431"/>
      <c r="E29" s="429" t="str">
        <f t="shared" si="1"/>
        <v/>
      </c>
    </row>
    <row r="30" s="279" customFormat="1" ht="37.5" customHeight="1" spans="1:5">
      <c r="A30" s="432"/>
      <c r="B30" s="433" t="s">
        <v>95</v>
      </c>
      <c r="C30" s="434">
        <f>SUBTOTAL(9,C4:C29)</f>
        <v>201986</v>
      </c>
      <c r="D30" s="434">
        <f>SUBTOTAL(9,D4:D29)</f>
        <v>204006</v>
      </c>
      <c r="E30" s="435">
        <f t="shared" si="1"/>
        <v>0.01</v>
      </c>
    </row>
    <row r="31" ht="37.5" customHeight="1" spans="1:5">
      <c r="A31" s="290">
        <v>230</v>
      </c>
      <c r="B31" s="436" t="s">
        <v>96</v>
      </c>
      <c r="C31" s="428">
        <f>C32+C33+C34+C35</f>
        <v>11562</v>
      </c>
      <c r="D31" s="428">
        <f>D32+D33+D34+D35</f>
        <v>9810</v>
      </c>
      <c r="E31" s="429">
        <f t="shared" si="1"/>
        <v>-0.152</v>
      </c>
    </row>
    <row r="32" ht="37.5" customHeight="1" spans="1:5">
      <c r="A32" s="437">
        <v>23006</v>
      </c>
      <c r="B32" s="438" t="s">
        <v>97</v>
      </c>
      <c r="C32" s="428">
        <v>5947</v>
      </c>
      <c r="D32" s="428">
        <v>4960</v>
      </c>
      <c r="E32" s="429">
        <f t="shared" si="1"/>
        <v>-0.166</v>
      </c>
    </row>
    <row r="33" ht="36" customHeight="1" spans="1:5">
      <c r="A33" s="293">
        <v>23008</v>
      </c>
      <c r="B33" s="438" t="s">
        <v>98</v>
      </c>
      <c r="C33" s="428">
        <v>4827</v>
      </c>
      <c r="D33" s="428">
        <v>4850</v>
      </c>
      <c r="E33" s="439">
        <f>IF(C33&lt;&gt;0,IF((D33/C33-1)&lt;-30%,"",IF((D33/C33-1)&gt;150%,"",D33/C33-1)),"")</f>
        <v>0.005</v>
      </c>
    </row>
    <row r="34" ht="37.5" customHeight="1" spans="1:5">
      <c r="A34" s="440">
        <v>23015</v>
      </c>
      <c r="B34" s="441" t="s">
        <v>99</v>
      </c>
      <c r="C34" s="428">
        <v>860</v>
      </c>
      <c r="D34" s="428">
        <v>0</v>
      </c>
      <c r="E34" s="429"/>
    </row>
    <row r="35" s="405" customFormat="1" ht="36" customHeight="1" spans="1:5">
      <c r="A35" s="440">
        <v>23016</v>
      </c>
      <c r="B35" s="441" t="s">
        <v>100</v>
      </c>
      <c r="C35" s="428">
        <v>-72</v>
      </c>
      <c r="D35" s="428">
        <v>0</v>
      </c>
      <c r="E35" s="435">
        <f>IF(C35&lt;&gt;0,D35/C35-1,"")</f>
        <v>-1</v>
      </c>
    </row>
    <row r="36" s="405" customFormat="1" ht="37.5" customHeight="1" spans="1:5">
      <c r="A36" s="290">
        <v>231</v>
      </c>
      <c r="B36" s="147" t="s">
        <v>101</v>
      </c>
      <c r="C36" s="428">
        <v>15391</v>
      </c>
      <c r="D36" s="428">
        <v>1649</v>
      </c>
      <c r="E36" s="429">
        <f>IF(C36&lt;&gt;0,D36/C36-1,"")</f>
        <v>-0.893</v>
      </c>
    </row>
    <row r="37" s="405" customFormat="1" ht="37.5" customHeight="1" spans="1:5">
      <c r="A37" s="290">
        <v>23009</v>
      </c>
      <c r="B37" s="442" t="s">
        <v>102</v>
      </c>
      <c r="C37" s="428">
        <v>8482</v>
      </c>
      <c r="D37" s="428">
        <v>0</v>
      </c>
      <c r="E37" s="429"/>
    </row>
    <row r="38" ht="37.5" customHeight="1" spans="1:5">
      <c r="A38" s="432"/>
      <c r="B38" s="143" t="s">
        <v>103</v>
      </c>
      <c r="C38" s="428">
        <f>C30+C31+C36+C37</f>
        <v>237421</v>
      </c>
      <c r="D38" s="428">
        <f>D30+D31+D36+D37</f>
        <v>215465</v>
      </c>
      <c r="E38" s="429">
        <f>IF(C38&lt;&gt;0,D38/C38-1,"")</f>
        <v>-0.092</v>
      </c>
    </row>
    <row r="39" spans="2:4">
      <c r="B39" s="443"/>
      <c r="D39" s="444"/>
    </row>
    <row r="41" spans="4:4">
      <c r="D41" s="444"/>
    </row>
    <row r="43" spans="4:4">
      <c r="D43" s="444"/>
    </row>
    <row r="44" spans="4:4">
      <c r="D44" s="444"/>
    </row>
    <row r="46" spans="4:4">
      <c r="D46" s="444"/>
    </row>
    <row r="47" spans="4:4">
      <c r="D47" s="444"/>
    </row>
    <row r="48" spans="4:4">
      <c r="D48" s="444"/>
    </row>
    <row r="49" spans="4:4">
      <c r="D49" s="444"/>
    </row>
    <row r="51" spans="4:4">
      <c r="D51" s="444"/>
    </row>
  </sheetData>
  <mergeCells count="1">
    <mergeCell ref="B1:E1"/>
  </mergeCells>
  <conditionalFormatting sqref="E33">
    <cfRule type="cellIs" dxfId="2" priority="29" stopIfTrue="1" operator="lessThan">
      <formula>0</formula>
    </cfRule>
    <cfRule type="cellIs" dxfId="0" priority="30" stopIfTrue="1" operator="greaterThan">
      <formula>5</formula>
    </cfRule>
  </conditionalFormatting>
  <conditionalFormatting sqref="E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0" tint="-0.05"/>
  </sheetPr>
  <dimension ref="A1:XFD44"/>
  <sheetViews>
    <sheetView showGridLines="0" showZeros="0" zoomScaleSheetLayoutView="70" workbookViewId="0">
      <selection activeCell="J7" sqref="J7"/>
    </sheetView>
  </sheetViews>
  <sheetFormatPr defaultColWidth="9" defaultRowHeight="14.25"/>
  <cols>
    <col min="1" max="1" width="14.5" style="117" customWidth="1"/>
    <col min="2" max="2" width="50.75" style="117" customWidth="1"/>
    <col min="3" max="4" width="20.625" style="117" customWidth="1"/>
    <col min="5" max="5" width="20.625" style="406" customWidth="1"/>
    <col min="6" max="16384" width="9" style="216"/>
  </cols>
  <sheetData>
    <row r="1" ht="45" customHeight="1" spans="1:5">
      <c r="A1" s="277"/>
      <c r="B1" s="277" t="s">
        <v>104</v>
      </c>
      <c r="C1" s="277"/>
      <c r="D1" s="277"/>
      <c r="E1" s="407"/>
    </row>
    <row r="2" ht="18.95" customHeight="1" spans="2:5">
      <c r="B2" s="408"/>
      <c r="C2" s="319"/>
      <c r="D2" s="319"/>
      <c r="E2" s="409" t="s">
        <v>2</v>
      </c>
    </row>
    <row r="3" s="403" customFormat="1" ht="45" customHeight="1" spans="1:5">
      <c r="A3" s="239" t="s">
        <v>3</v>
      </c>
      <c r="B3" s="271" t="s">
        <v>4</v>
      </c>
      <c r="C3" s="136" t="s">
        <v>105</v>
      </c>
      <c r="D3" s="136" t="s">
        <v>6</v>
      </c>
      <c r="E3" s="136" t="s">
        <v>106</v>
      </c>
    </row>
    <row r="4" ht="32.1" customHeight="1" spans="1:5">
      <c r="A4" s="410">
        <v>101</v>
      </c>
      <c r="B4" s="411" t="s">
        <v>8</v>
      </c>
      <c r="C4" s="323">
        <f>SUM(C5:C20)</f>
        <v>32972</v>
      </c>
      <c r="D4" s="323">
        <f>SUM(D5:D20)</f>
        <v>33542</v>
      </c>
      <c r="E4" s="412">
        <f t="shared" ref="E4:E28" si="0">IF(C4&lt;&gt;0,D4/C4-1,"")</f>
        <v>0.017</v>
      </c>
    </row>
    <row r="5" ht="32.1" customHeight="1" spans="1:5">
      <c r="A5" s="413">
        <v>10101</v>
      </c>
      <c r="B5" s="414" t="s">
        <v>9</v>
      </c>
      <c r="C5" s="415">
        <v>8815</v>
      </c>
      <c r="D5" s="415">
        <v>10305</v>
      </c>
      <c r="E5" s="412">
        <f t="shared" si="0"/>
        <v>0.169</v>
      </c>
    </row>
    <row r="6" ht="32.1" customHeight="1" spans="1:5">
      <c r="A6" s="413">
        <v>10104</v>
      </c>
      <c r="B6" s="414" t="s">
        <v>10</v>
      </c>
      <c r="C6" s="415">
        <v>773</v>
      </c>
      <c r="D6" s="415">
        <v>786</v>
      </c>
      <c r="E6" s="412">
        <f t="shared" si="0"/>
        <v>0.017</v>
      </c>
    </row>
    <row r="7" ht="32.1" customHeight="1" spans="1:5">
      <c r="A7" s="413">
        <v>10105</v>
      </c>
      <c r="B7" s="414" t="s">
        <v>11</v>
      </c>
      <c r="C7" s="415">
        <v>0</v>
      </c>
      <c r="D7" s="415">
        <v>0</v>
      </c>
      <c r="E7" s="412" t="str">
        <f t="shared" si="0"/>
        <v/>
      </c>
    </row>
    <row r="8" s="216" customFormat="1" ht="32.1" customHeight="1" spans="1:16384">
      <c r="A8" s="413">
        <v>10106</v>
      </c>
      <c r="B8" s="414" t="s">
        <v>12</v>
      </c>
      <c r="C8" s="415">
        <v>218</v>
      </c>
      <c r="D8" s="415">
        <v>239</v>
      </c>
      <c r="E8" s="412">
        <f t="shared" si="0"/>
        <v>0.096</v>
      </c>
      <c r="XEG8"/>
      <c r="XEH8"/>
      <c r="XEI8"/>
      <c r="XEJ8"/>
      <c r="XEK8"/>
      <c r="XEL8"/>
      <c r="XEM8"/>
      <c r="XEN8"/>
      <c r="XEO8"/>
      <c r="XEP8"/>
      <c r="XEQ8"/>
      <c r="XER8"/>
      <c r="XES8"/>
      <c r="XET8"/>
      <c r="XEU8"/>
      <c r="XEV8"/>
      <c r="XEW8"/>
      <c r="XEX8"/>
      <c r="XEY8"/>
      <c r="XEZ8"/>
      <c r="XFA8"/>
      <c r="XFB8"/>
      <c r="XFC8"/>
      <c r="XFD8"/>
    </row>
    <row r="9" ht="32.1" customHeight="1" spans="1:5">
      <c r="A9" s="413">
        <v>10107</v>
      </c>
      <c r="B9" s="414" t="s">
        <v>13</v>
      </c>
      <c r="C9" s="415">
        <v>512</v>
      </c>
      <c r="D9" s="415">
        <v>703</v>
      </c>
      <c r="E9" s="412">
        <f t="shared" si="0"/>
        <v>0.373</v>
      </c>
    </row>
    <row r="10" s="216" customFormat="1" ht="32.1" customHeight="1" spans="1:16384">
      <c r="A10" s="413">
        <v>10109</v>
      </c>
      <c r="B10" s="414" t="s">
        <v>14</v>
      </c>
      <c r="C10" s="415">
        <v>902</v>
      </c>
      <c r="D10" s="415">
        <v>857</v>
      </c>
      <c r="E10" s="412">
        <f t="shared" si="0"/>
        <v>-0.05</v>
      </c>
      <c r="XEG10"/>
      <c r="XEH10"/>
      <c r="XEI10"/>
      <c r="XEJ10"/>
      <c r="XEK10"/>
      <c r="XEL10"/>
      <c r="XEM10"/>
      <c r="XEN10"/>
      <c r="XEO10"/>
      <c r="XEP10"/>
      <c r="XEQ10"/>
      <c r="XER10"/>
      <c r="XES10"/>
      <c r="XET10"/>
      <c r="XEU10"/>
      <c r="XEV10"/>
      <c r="XEW10"/>
      <c r="XEX10"/>
      <c r="XEY10"/>
      <c r="XEZ10"/>
      <c r="XFA10"/>
      <c r="XFB10"/>
      <c r="XFC10"/>
      <c r="XFD10"/>
    </row>
    <row r="11" s="216" customFormat="1" ht="32.1" customHeight="1" spans="1:16384">
      <c r="A11" s="413">
        <v>10110</v>
      </c>
      <c r="B11" s="414" t="s">
        <v>15</v>
      </c>
      <c r="C11" s="415">
        <v>522</v>
      </c>
      <c r="D11" s="415">
        <v>580</v>
      </c>
      <c r="E11" s="412">
        <f t="shared" si="0"/>
        <v>0.111</v>
      </c>
      <c r="XEG11"/>
      <c r="XEH11"/>
      <c r="XEI11"/>
      <c r="XEJ11"/>
      <c r="XEK11"/>
      <c r="XEL11"/>
      <c r="XEM11"/>
      <c r="XEN11"/>
      <c r="XEO11"/>
      <c r="XEP11"/>
      <c r="XEQ11"/>
      <c r="XER11"/>
      <c r="XES11"/>
      <c r="XET11"/>
      <c r="XEU11"/>
      <c r="XEV11"/>
      <c r="XEW11"/>
      <c r="XEX11"/>
      <c r="XEY11"/>
      <c r="XEZ11"/>
      <c r="XFA11"/>
      <c r="XFB11"/>
      <c r="XFC11"/>
      <c r="XFD11"/>
    </row>
    <row r="12" s="216" customFormat="1" ht="32.1" customHeight="1" spans="1:16384">
      <c r="A12" s="413">
        <v>10111</v>
      </c>
      <c r="B12" s="414" t="s">
        <v>16</v>
      </c>
      <c r="C12" s="415">
        <v>666</v>
      </c>
      <c r="D12" s="415">
        <v>269</v>
      </c>
      <c r="E12" s="412">
        <f t="shared" si="0"/>
        <v>-0.596</v>
      </c>
      <c r="XEG12"/>
      <c r="XEH12"/>
      <c r="XEI12"/>
      <c r="XEJ12"/>
      <c r="XEK12"/>
      <c r="XEL12"/>
      <c r="XEM12"/>
      <c r="XEN12"/>
      <c r="XEO12"/>
      <c r="XEP12"/>
      <c r="XEQ12"/>
      <c r="XER12"/>
      <c r="XES12"/>
      <c r="XET12"/>
      <c r="XEU12"/>
      <c r="XEV12"/>
      <c r="XEW12"/>
      <c r="XEX12"/>
      <c r="XEY12"/>
      <c r="XEZ12"/>
      <c r="XFA12"/>
      <c r="XFB12"/>
      <c r="XFC12"/>
      <c r="XFD12"/>
    </row>
    <row r="13" s="216" customFormat="1" ht="32.1" customHeight="1" spans="1:16384">
      <c r="A13" s="413">
        <v>10112</v>
      </c>
      <c r="B13" s="414" t="s">
        <v>17</v>
      </c>
      <c r="C13" s="415">
        <v>352</v>
      </c>
      <c r="D13" s="415">
        <v>300</v>
      </c>
      <c r="E13" s="412">
        <f t="shared" si="0"/>
        <v>-0.148</v>
      </c>
      <c r="XEG13"/>
      <c r="XEH13"/>
      <c r="XEI13"/>
      <c r="XEJ13"/>
      <c r="XEK13"/>
      <c r="XEL13"/>
      <c r="XEM13"/>
      <c r="XEN13"/>
      <c r="XEO13"/>
      <c r="XEP13"/>
      <c r="XEQ13"/>
      <c r="XER13"/>
      <c r="XES13"/>
      <c r="XET13"/>
      <c r="XEU13"/>
      <c r="XEV13"/>
      <c r="XEW13"/>
      <c r="XEX13"/>
      <c r="XEY13"/>
      <c r="XEZ13"/>
      <c r="XFA13"/>
      <c r="XFB13"/>
      <c r="XFC13"/>
      <c r="XFD13"/>
    </row>
    <row r="14" s="216" customFormat="1" ht="32.1" customHeight="1" spans="1:16384">
      <c r="A14" s="413">
        <v>10113</v>
      </c>
      <c r="B14" s="414" t="s">
        <v>18</v>
      </c>
      <c r="C14" s="415">
        <v>6228</v>
      </c>
      <c r="D14" s="415">
        <v>5928</v>
      </c>
      <c r="E14" s="412">
        <f t="shared" si="0"/>
        <v>-0.048</v>
      </c>
      <c r="XEG14"/>
      <c r="XEH14"/>
      <c r="XEI14"/>
      <c r="XEJ14"/>
      <c r="XEK14"/>
      <c r="XEL14"/>
      <c r="XEM14"/>
      <c r="XEN14"/>
      <c r="XEO14"/>
      <c r="XEP14"/>
      <c r="XEQ14"/>
      <c r="XER14"/>
      <c r="XES14"/>
      <c r="XET14"/>
      <c r="XEU14"/>
      <c r="XEV14"/>
      <c r="XEW14"/>
      <c r="XEX14"/>
      <c r="XEY14"/>
      <c r="XEZ14"/>
      <c r="XFA14"/>
      <c r="XFB14"/>
      <c r="XFC14"/>
      <c r="XFD14"/>
    </row>
    <row r="15" ht="32.1" customHeight="1" spans="1:5">
      <c r="A15" s="413">
        <v>10114</v>
      </c>
      <c r="B15" s="414" t="s">
        <v>19</v>
      </c>
      <c r="C15" s="415">
        <v>465</v>
      </c>
      <c r="D15" s="415">
        <v>480</v>
      </c>
      <c r="E15" s="412">
        <f t="shared" si="0"/>
        <v>0.032</v>
      </c>
    </row>
    <row r="16" s="216" customFormat="1" ht="32.1" customHeight="1" spans="1:16384">
      <c r="A16" s="413">
        <v>10118</v>
      </c>
      <c r="B16" s="414" t="s">
        <v>20</v>
      </c>
      <c r="C16" s="415">
        <v>7717</v>
      </c>
      <c r="D16" s="415">
        <v>6329</v>
      </c>
      <c r="E16" s="412">
        <f t="shared" si="0"/>
        <v>-0.18</v>
      </c>
      <c r="XEG16"/>
      <c r="XEH16"/>
      <c r="XEI16"/>
      <c r="XEJ16"/>
      <c r="XEK16"/>
      <c r="XEL16"/>
      <c r="XEM16"/>
      <c r="XEN16"/>
      <c r="XEO16"/>
      <c r="XEP16"/>
      <c r="XEQ16"/>
      <c r="XER16"/>
      <c r="XES16"/>
      <c r="XET16"/>
      <c r="XEU16"/>
      <c r="XEV16"/>
      <c r="XEW16"/>
      <c r="XEX16"/>
      <c r="XEY16"/>
      <c r="XEZ16"/>
      <c r="XFA16"/>
      <c r="XFB16"/>
      <c r="XFC16"/>
      <c r="XFD16"/>
    </row>
    <row r="17" s="216" customFormat="1" ht="32.1" customHeight="1" spans="1:16384">
      <c r="A17" s="413">
        <v>10119</v>
      </c>
      <c r="B17" s="414" t="s">
        <v>21</v>
      </c>
      <c r="C17" s="415">
        <v>1254</v>
      </c>
      <c r="D17" s="415">
        <v>1435</v>
      </c>
      <c r="E17" s="412">
        <f t="shared" si="0"/>
        <v>0.144</v>
      </c>
      <c r="XEG17"/>
      <c r="XEH17"/>
      <c r="XEI17"/>
      <c r="XEJ17"/>
      <c r="XEK17"/>
      <c r="XEL17"/>
      <c r="XEM17"/>
      <c r="XEN17"/>
      <c r="XEO17"/>
      <c r="XEP17"/>
      <c r="XEQ17"/>
      <c r="XER17"/>
      <c r="XES17"/>
      <c r="XET17"/>
      <c r="XEU17"/>
      <c r="XEV17"/>
      <c r="XEW17"/>
      <c r="XEX17"/>
      <c r="XEY17"/>
      <c r="XEZ17"/>
      <c r="XFA17"/>
      <c r="XFB17"/>
      <c r="XFC17"/>
      <c r="XFD17"/>
    </row>
    <row r="18" s="216" customFormat="1" ht="32.1" customHeight="1" spans="1:16384">
      <c r="A18" s="413">
        <v>10120</v>
      </c>
      <c r="B18" s="414" t="s">
        <v>22</v>
      </c>
      <c r="C18" s="415">
        <v>4456</v>
      </c>
      <c r="D18" s="415">
        <v>5200</v>
      </c>
      <c r="E18" s="412">
        <f t="shared" si="0"/>
        <v>0.167</v>
      </c>
      <c r="XEG18"/>
      <c r="XEH18"/>
      <c r="XEI18"/>
      <c r="XEJ18"/>
      <c r="XEK18"/>
      <c r="XEL18"/>
      <c r="XEM18"/>
      <c r="XEN18"/>
      <c r="XEO18"/>
      <c r="XEP18"/>
      <c r="XEQ18"/>
      <c r="XER18"/>
      <c r="XES18"/>
      <c r="XET18"/>
      <c r="XEU18"/>
      <c r="XEV18"/>
      <c r="XEW18"/>
      <c r="XEX18"/>
      <c r="XEY18"/>
      <c r="XEZ18"/>
      <c r="XFA18"/>
      <c r="XFB18"/>
      <c r="XFC18"/>
      <c r="XFD18"/>
    </row>
    <row r="19" s="216" customFormat="1" ht="32.1" customHeight="1" spans="1:16384">
      <c r="A19" s="413">
        <v>10121</v>
      </c>
      <c r="B19" s="414" t="s">
        <v>23</v>
      </c>
      <c r="C19" s="415">
        <v>92</v>
      </c>
      <c r="D19" s="415">
        <v>131</v>
      </c>
      <c r="E19" s="412">
        <f t="shared" si="0"/>
        <v>0.424</v>
      </c>
      <c r="XEG19"/>
      <c r="XEH19"/>
      <c r="XEI19"/>
      <c r="XEJ19"/>
      <c r="XEK19"/>
      <c r="XEL19"/>
      <c r="XEM19"/>
      <c r="XEN19"/>
      <c r="XEO19"/>
      <c r="XEP19"/>
      <c r="XEQ19"/>
      <c r="XER19"/>
      <c r="XES19"/>
      <c r="XET19"/>
      <c r="XEU19"/>
      <c r="XEV19"/>
      <c r="XEW19"/>
      <c r="XEX19"/>
      <c r="XEY19"/>
      <c r="XEZ19"/>
      <c r="XFA19"/>
      <c r="XFB19"/>
      <c r="XFC19"/>
      <c r="XFD19"/>
    </row>
    <row r="20" ht="32.1" customHeight="1" spans="1:5">
      <c r="A20" s="413">
        <v>10199</v>
      </c>
      <c r="B20" s="414" t="s">
        <v>24</v>
      </c>
      <c r="C20" s="415">
        <v>0</v>
      </c>
      <c r="D20" s="415">
        <v>0</v>
      </c>
      <c r="E20" s="412" t="str">
        <f t="shared" si="0"/>
        <v/>
      </c>
    </row>
    <row r="21" ht="32.1" customHeight="1" spans="1:5">
      <c r="A21" s="413">
        <v>103</v>
      </c>
      <c r="B21" s="411" t="s">
        <v>25</v>
      </c>
      <c r="C21" s="323">
        <f>SUM(C22:C29)</f>
        <v>13936</v>
      </c>
      <c r="D21" s="323">
        <f>SUM(D22:D29)</f>
        <v>15666</v>
      </c>
      <c r="E21" s="412">
        <f t="shared" si="0"/>
        <v>0.124</v>
      </c>
    </row>
    <row r="22" ht="32.1" customHeight="1" spans="1:5">
      <c r="A22" s="413">
        <v>10302</v>
      </c>
      <c r="B22" s="414" t="s">
        <v>26</v>
      </c>
      <c r="C22" s="415">
        <v>2020</v>
      </c>
      <c r="D22" s="415">
        <v>2940</v>
      </c>
      <c r="E22" s="412">
        <f t="shared" si="0"/>
        <v>0.455</v>
      </c>
    </row>
    <row r="23" ht="32.1" customHeight="1" spans="1:5">
      <c r="A23" s="413">
        <v>10304</v>
      </c>
      <c r="B23" s="414" t="s">
        <v>27</v>
      </c>
      <c r="C23" s="415">
        <v>1966</v>
      </c>
      <c r="D23" s="415">
        <v>5001</v>
      </c>
      <c r="E23" s="412">
        <f t="shared" si="0"/>
        <v>1.544</v>
      </c>
    </row>
    <row r="24" ht="32.1" customHeight="1" spans="1:5">
      <c r="A24" s="413">
        <v>10305</v>
      </c>
      <c r="B24" s="414" t="s">
        <v>28</v>
      </c>
      <c r="C24" s="415">
        <v>1037</v>
      </c>
      <c r="D24" s="415">
        <v>1582</v>
      </c>
      <c r="E24" s="412">
        <f t="shared" si="0"/>
        <v>0.526</v>
      </c>
    </row>
    <row r="25" ht="32.1" customHeight="1" spans="1:5">
      <c r="A25" s="413">
        <v>10306</v>
      </c>
      <c r="B25" s="414" t="s">
        <v>29</v>
      </c>
      <c r="C25" s="415">
        <v>11</v>
      </c>
      <c r="D25" s="415">
        <v>0</v>
      </c>
      <c r="E25" s="412">
        <f t="shared" si="0"/>
        <v>-1</v>
      </c>
    </row>
    <row r="26" s="216" customFormat="1" ht="32.1" customHeight="1" spans="1:16384">
      <c r="A26" s="413">
        <v>10307</v>
      </c>
      <c r="B26" s="414" t="s">
        <v>30</v>
      </c>
      <c r="C26" s="415">
        <v>7554</v>
      </c>
      <c r="D26" s="415">
        <v>3527</v>
      </c>
      <c r="E26" s="412">
        <f t="shared" si="0"/>
        <v>-0.533</v>
      </c>
      <c r="XEG26"/>
      <c r="XEH26"/>
      <c r="XEI26"/>
      <c r="XEJ26"/>
      <c r="XEK26"/>
      <c r="XEL26"/>
      <c r="XEM26"/>
      <c r="XEN26"/>
      <c r="XEO26"/>
      <c r="XEP26"/>
      <c r="XEQ26"/>
      <c r="XER26"/>
      <c r="XES26"/>
      <c r="XET26"/>
      <c r="XEU26"/>
      <c r="XEV26"/>
      <c r="XEW26"/>
      <c r="XEX26"/>
      <c r="XEY26"/>
      <c r="XEZ26"/>
      <c r="XFA26"/>
      <c r="XFB26"/>
      <c r="XFC26"/>
      <c r="XFD26"/>
    </row>
    <row r="27" ht="32.1" customHeight="1" spans="1:5">
      <c r="A27" s="413">
        <v>10308</v>
      </c>
      <c r="B27" s="414" t="s">
        <v>31</v>
      </c>
      <c r="C27" s="415">
        <v>148</v>
      </c>
      <c r="D27" s="415">
        <v>136</v>
      </c>
      <c r="E27" s="412">
        <f t="shared" si="0"/>
        <v>-0.081</v>
      </c>
    </row>
    <row r="28" ht="32.1" customHeight="1" spans="1:5">
      <c r="A28" s="413">
        <v>10309</v>
      </c>
      <c r="B28" s="414" t="s">
        <v>32</v>
      </c>
      <c r="C28" s="415">
        <v>680</v>
      </c>
      <c r="D28" s="415">
        <v>1460</v>
      </c>
      <c r="E28" s="412">
        <f t="shared" si="0"/>
        <v>1.147</v>
      </c>
    </row>
    <row r="29" ht="32.1" customHeight="1" spans="1:5">
      <c r="A29" s="413">
        <v>10399</v>
      </c>
      <c r="B29" s="414" t="s">
        <v>33</v>
      </c>
      <c r="C29" s="415">
        <v>520</v>
      </c>
      <c r="D29" s="415">
        <v>1020</v>
      </c>
      <c r="E29" s="412"/>
    </row>
    <row r="30" s="279" customFormat="1" ht="32.1" customHeight="1" spans="1:5">
      <c r="A30" s="329"/>
      <c r="B30" s="264"/>
      <c r="C30" s="332"/>
      <c r="D30" s="332"/>
      <c r="E30" s="412" t="str">
        <f t="shared" ref="E30:E40" si="1">IF(C30&lt;&gt;0,D30/C30-1,"")</f>
        <v/>
      </c>
    </row>
    <row r="31" ht="32.1" customHeight="1" spans="1:5">
      <c r="A31" s="416"/>
      <c r="B31" s="178" t="s">
        <v>34</v>
      </c>
      <c r="C31" s="417">
        <f>C4+C21</f>
        <v>46908</v>
      </c>
      <c r="D31" s="417">
        <f>D4+D21</f>
        <v>49208</v>
      </c>
      <c r="E31" s="412">
        <f t="shared" si="1"/>
        <v>0.049</v>
      </c>
    </row>
    <row r="32" ht="32.1" customHeight="1" spans="1:5">
      <c r="A32" s="326">
        <v>105</v>
      </c>
      <c r="B32" s="262" t="s">
        <v>35</v>
      </c>
      <c r="C32" s="415">
        <v>12411</v>
      </c>
      <c r="D32" s="415">
        <v>1484</v>
      </c>
      <c r="E32" s="412">
        <f t="shared" si="1"/>
        <v>-0.88</v>
      </c>
    </row>
    <row r="33" ht="32.1" customHeight="1" spans="1:5">
      <c r="A33" s="418">
        <v>110</v>
      </c>
      <c r="B33" s="419" t="s">
        <v>36</v>
      </c>
      <c r="C33" s="417">
        <f>C34+C35+C36+C37+C38+C39</f>
        <v>165652</v>
      </c>
      <c r="D33" s="417">
        <f>D34+D35+D36+D37+D38+D39</f>
        <v>164773</v>
      </c>
      <c r="E33" s="412">
        <f t="shared" si="1"/>
        <v>-0.005</v>
      </c>
    </row>
    <row r="34" ht="32.1" customHeight="1" spans="1:5">
      <c r="A34" s="329">
        <v>11001</v>
      </c>
      <c r="B34" s="264" t="s">
        <v>37</v>
      </c>
      <c r="C34" s="415">
        <v>2530</v>
      </c>
      <c r="D34" s="415">
        <v>2530</v>
      </c>
      <c r="E34" s="412">
        <f t="shared" si="1"/>
        <v>0</v>
      </c>
    </row>
    <row r="35" ht="32.1" customHeight="1" spans="1:5">
      <c r="A35" s="329"/>
      <c r="B35" s="264" t="s">
        <v>38</v>
      </c>
      <c r="C35" s="415">
        <v>142588</v>
      </c>
      <c r="D35" s="415">
        <v>148910</v>
      </c>
      <c r="E35" s="412">
        <f t="shared" si="1"/>
        <v>0.044</v>
      </c>
    </row>
    <row r="36" ht="32.1" customHeight="1" spans="1:5">
      <c r="A36" s="329">
        <v>11008</v>
      </c>
      <c r="B36" s="264" t="s">
        <v>39</v>
      </c>
      <c r="C36" s="415">
        <v>3205</v>
      </c>
      <c r="D36" s="415">
        <v>8482</v>
      </c>
      <c r="E36" s="412">
        <f t="shared" si="1"/>
        <v>1.646</v>
      </c>
    </row>
    <row r="37" ht="32.1" customHeight="1" spans="1:5">
      <c r="A37" s="329">
        <v>11009</v>
      </c>
      <c r="B37" s="264" t="s">
        <v>40</v>
      </c>
      <c r="C37" s="415">
        <v>15689</v>
      </c>
      <c r="D37" s="415">
        <v>4851</v>
      </c>
      <c r="E37" s="412">
        <f t="shared" si="1"/>
        <v>-0.691</v>
      </c>
    </row>
    <row r="38" s="404" customFormat="1" ht="25.9" customHeight="1" spans="1:5">
      <c r="A38" s="420">
        <v>11013</v>
      </c>
      <c r="B38" s="268" t="s">
        <v>41</v>
      </c>
      <c r="C38" s="415"/>
      <c r="D38" s="415"/>
      <c r="E38" s="412" t="str">
        <f t="shared" si="1"/>
        <v/>
      </c>
    </row>
    <row r="39" s="405" customFormat="1" ht="32.1" customHeight="1" spans="1:5">
      <c r="A39" s="420">
        <v>11015</v>
      </c>
      <c r="B39" s="268" t="s">
        <v>42</v>
      </c>
      <c r="C39" s="415">
        <v>1640</v>
      </c>
      <c r="D39" s="415">
        <v>0</v>
      </c>
      <c r="E39" s="412">
        <f t="shared" si="1"/>
        <v>-1</v>
      </c>
    </row>
    <row r="40" ht="32.1" customHeight="1" spans="1:5">
      <c r="A40" s="421"/>
      <c r="B40" s="422" t="s">
        <v>43</v>
      </c>
      <c r="C40" s="415">
        <f>C31+C32+C33</f>
        <v>224971</v>
      </c>
      <c r="D40" s="415">
        <f>D31+D32+D33</f>
        <v>215465</v>
      </c>
      <c r="E40" s="412">
        <f t="shared" si="1"/>
        <v>-0.042</v>
      </c>
    </row>
    <row r="41" spans="4:4">
      <c r="D41" s="423"/>
    </row>
    <row r="42" spans="4:4">
      <c r="D42" s="423"/>
    </row>
    <row r="43" spans="4:4">
      <c r="D43" s="423"/>
    </row>
    <row r="44" spans="4:4">
      <c r="D44" s="423"/>
    </row>
  </sheetData>
  <mergeCells count="1">
    <mergeCell ref="B1:E1"/>
  </mergeCells>
  <conditionalFormatting sqref="E2">
    <cfRule type="cellIs" dxfId="0" priority="147" stopIfTrue="1" operator="lessThanOrEqual">
      <formula>-1</formula>
    </cfRule>
  </conditionalFormatting>
  <conditionalFormatting sqref="A30:B30">
    <cfRule type="expression" dxfId="1" priority="64" stopIfTrue="1">
      <formula>"len($A:$A)=3"</formula>
    </cfRule>
  </conditionalFormatting>
  <conditionalFormatting sqref="C30">
    <cfRule type="expression" dxfId="1" priority="59" stopIfTrue="1">
      <formula>"len($A:$A)=3"</formula>
    </cfRule>
  </conditionalFormatting>
  <conditionalFormatting sqref="D30">
    <cfRule type="expression" dxfId="1" priority="57" stopIfTrue="1">
      <formula>"len($A:$A)=3"</formula>
    </cfRule>
  </conditionalFormatting>
  <conditionalFormatting sqref="C31:D31">
    <cfRule type="expression" dxfId="1" priority="45" stopIfTrue="1">
      <formula>"len($A:$A)=3"</formula>
    </cfRule>
  </conditionalFormatting>
  <conditionalFormatting sqref="A32:B32">
    <cfRule type="expression" dxfId="1" priority="63" stopIfTrue="1">
      <formula>"len($A:$A)=3"</formula>
    </cfRule>
  </conditionalFormatting>
  <conditionalFormatting sqref="C32">
    <cfRule type="expression" dxfId="1" priority="3" stopIfTrue="1">
      <formula>"len($A:$A)=3"</formula>
    </cfRule>
  </conditionalFormatting>
  <conditionalFormatting sqref="D32">
    <cfRule type="expression" dxfId="1" priority="1" stopIfTrue="1">
      <formula>"len($A:$A)=3"</formula>
    </cfRule>
  </conditionalFormatting>
  <conditionalFormatting sqref="C33:D33">
    <cfRule type="expression" dxfId="1" priority="58" stopIfTrue="1">
      <formula>"len($A:$A)=3"</formula>
    </cfRule>
  </conditionalFormatting>
  <conditionalFormatting sqref="C34:D34">
    <cfRule type="expression" dxfId="1" priority="33" stopIfTrue="1">
      <formula>"len($A:$A)=3"</formula>
    </cfRule>
  </conditionalFormatting>
  <conditionalFormatting sqref="C35">
    <cfRule type="expression" dxfId="1" priority="27" stopIfTrue="1">
      <formula>"len($A:$A)=3"</formula>
    </cfRule>
  </conditionalFormatting>
  <conditionalFormatting sqref="D35">
    <cfRule type="expression" dxfId="1" priority="25" stopIfTrue="1">
      <formula>"len($A:$A)=3"</formula>
    </cfRule>
  </conditionalFormatting>
  <conditionalFormatting sqref="C36">
    <cfRule type="expression" dxfId="1" priority="21" stopIfTrue="1">
      <formula>"len($A:$A)=3"</formula>
    </cfRule>
  </conditionalFormatting>
  <conditionalFormatting sqref="D36">
    <cfRule type="expression" dxfId="1" priority="19" stopIfTrue="1">
      <formula>"len($A:$A)=3"</formula>
    </cfRule>
  </conditionalFormatting>
  <conditionalFormatting sqref="C37">
    <cfRule type="expression" dxfId="1" priority="15" stopIfTrue="1">
      <formula>"len($A:$A)=3"</formula>
    </cfRule>
  </conditionalFormatting>
  <conditionalFormatting sqref="D37">
    <cfRule type="expression" dxfId="1" priority="13" stopIfTrue="1">
      <formula>"len($A:$A)=3"</formula>
    </cfRule>
  </conditionalFormatting>
  <conditionalFormatting sqref="C39">
    <cfRule type="expression" dxfId="1" priority="9" stopIfTrue="1">
      <formula>"len($A:$A)=3"</formula>
    </cfRule>
  </conditionalFormatting>
  <conditionalFormatting sqref="C40:D40">
    <cfRule type="expression" dxfId="1" priority="60" stopIfTrue="1">
      <formula>"len($A:$A)=3"</formula>
    </cfRule>
  </conditionalFormatting>
  <conditionalFormatting sqref="B33:B35">
    <cfRule type="expression" dxfId="1" priority="56" stopIfTrue="1">
      <formula>"len($A:$A)=3"</formula>
    </cfRule>
  </conditionalFormatting>
  <conditionalFormatting sqref="B38:B40">
    <cfRule type="expression" dxfId="1" priority="51" stopIfTrue="1">
      <formula>"len($A:$A)=3"</formula>
    </cfRule>
  </conditionalFormatting>
  <conditionalFormatting sqref="C5:D20">
    <cfRule type="expression" dxfId="1" priority="39" stopIfTrue="1">
      <formula>"len($A:$A)=3"</formula>
    </cfRule>
  </conditionalFormatting>
  <conditionalFormatting sqref="C22:D29">
    <cfRule type="expression" dxfId="1" priority="35" stopIfTrue="1">
      <formula>"len($A:$A)=3"</formula>
    </cfRule>
  </conditionalFormatting>
  <conditionalFormatting sqref="B40 B32">
    <cfRule type="expression" dxfId="1" priority="66" stopIfTrue="1">
      <formula>"len($A:$A)=3"</formula>
    </cfRule>
  </conditionalFormatting>
  <conditionalFormatting sqref="A33:B35 B39:B40">
    <cfRule type="expression" dxfId="1" priority="55" stopIfTrue="1">
      <formula>"len($A:$A)=3"</formula>
    </cfRule>
  </conditionalFormatting>
  <conditionalFormatting sqref="A34:B35">
    <cfRule type="expression" dxfId="1" priority="54" stopIfTrue="1">
      <formula>"len($A:$A)=3"</formula>
    </cfRule>
  </conditionalFormatting>
  <conditionalFormatting sqref="B40 A36:B36">
    <cfRule type="expression" dxfId="1" priority="65" stopIfTrue="1">
      <formula>"len($A:$A)=3"</formula>
    </cfRule>
  </conditionalFormatting>
  <conditionalFormatting sqref="A36:B37">
    <cfRule type="expression" dxfId="1" priority="53" stopIfTrue="1">
      <formula>"len($A:$A)=3"</formula>
    </cfRule>
  </conditionalFormatting>
  <conditionalFormatting sqref="C38:D38 D39">
    <cfRule type="expression" dxfId="1" priority="31" stopIfTrue="1">
      <formula>"len($A:$A)=3"</formula>
    </cfRule>
  </conditionalFormatting>
  <conditionalFormatting sqref="A41:B44">
    <cfRule type="expression" dxfId="1" priority="123" stopIfTrue="1">
      <formula>"len($A:$A)=3"</formula>
    </cfRule>
  </conditionalFormatting>
  <conditionalFormatting sqref="B41:C58 D41:D44">
    <cfRule type="expression" dxfId="1" priority="15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0" tint="-0.05"/>
  </sheetPr>
  <dimension ref="A1:XFD1278"/>
  <sheetViews>
    <sheetView showGridLines="0" showZeros="0" zoomScaleSheetLayoutView="70" workbookViewId="0">
      <selection activeCell="E1252" sqref="E1252"/>
    </sheetView>
  </sheetViews>
  <sheetFormatPr defaultColWidth="9" defaultRowHeight="14.25"/>
  <cols>
    <col min="1" max="1" width="19.125" style="117" customWidth="1"/>
    <col min="2" max="2" width="42.75" style="115" customWidth="1"/>
    <col min="3" max="4" width="20.625" style="115" customWidth="1"/>
    <col min="5" max="5" width="20.625" style="389" customWidth="1"/>
    <col min="6" max="16384" width="9" style="115"/>
  </cols>
  <sheetData>
    <row r="1" s="185" customFormat="1" ht="45" customHeight="1" spans="2:5">
      <c r="B1" s="390" t="s">
        <v>107</v>
      </c>
      <c r="C1" s="390"/>
      <c r="D1" s="390"/>
      <c r="E1" s="391"/>
    </row>
    <row r="2" s="185" customFormat="1" ht="20.1" customHeight="1" spans="1:5">
      <c r="A2" s="278"/>
      <c r="B2" s="392"/>
      <c r="C2" s="393"/>
      <c r="D2" s="394"/>
      <c r="E2" s="395" t="s">
        <v>2</v>
      </c>
    </row>
    <row r="3" s="116" customFormat="1" ht="45" customHeight="1" spans="1:5">
      <c r="A3" s="136" t="s">
        <v>3</v>
      </c>
      <c r="B3" s="396" t="s">
        <v>108</v>
      </c>
      <c r="C3" s="397" t="s">
        <v>105</v>
      </c>
      <c r="D3" s="397" t="s">
        <v>6</v>
      </c>
      <c r="E3" s="397" t="s">
        <v>106</v>
      </c>
    </row>
    <row r="4" ht="36" customHeight="1" spans="1:5">
      <c r="A4" s="398">
        <v>201</v>
      </c>
      <c r="B4" s="246" t="s">
        <v>109</v>
      </c>
      <c r="C4" s="324">
        <f>SUM(C5,C17,C26,C37,C48,C59,C70,C78,C87,C100,C109,C120,C132,C139,C147,C153,C160,C167,C174,C181,C188,C196,C202,C208,C215,C230)</f>
        <v>18777</v>
      </c>
      <c r="D4" s="324">
        <f>SUM(D5,D17,D26,D37,D48,D59,D70,D78,D87,D100,D109,D120,D132,D139,D147,D153,D160,D167,D174,D181,D188,D196,D202,D208,D215,D230)</f>
        <v>15201</v>
      </c>
      <c r="E4" s="399">
        <f>IFERROR(D4/C4-1,0)</f>
        <v>-0.19</v>
      </c>
    </row>
    <row r="5" ht="36" customHeight="1" spans="1:5">
      <c r="A5" s="398">
        <v>20101</v>
      </c>
      <c r="B5" s="246" t="s">
        <v>110</v>
      </c>
      <c r="C5" s="324">
        <f>SUM(C6:C16)</f>
        <v>881</v>
      </c>
      <c r="D5" s="324">
        <f>SUM(D6:D16)</f>
        <v>640</v>
      </c>
      <c r="E5" s="399">
        <f t="shared" ref="E5:E68" si="0">IFERROR(D5/C5-1,0)</f>
        <v>-0.274</v>
      </c>
    </row>
    <row r="6" ht="36" customHeight="1" spans="1:5">
      <c r="A6" s="398">
        <v>2010101</v>
      </c>
      <c r="B6" s="246" t="s">
        <v>111</v>
      </c>
      <c r="C6" s="324">
        <v>669</v>
      </c>
      <c r="D6" s="324">
        <v>477</v>
      </c>
      <c r="E6" s="399">
        <f t="shared" si="0"/>
        <v>-0.287</v>
      </c>
    </row>
    <row r="7" ht="36" customHeight="1" spans="1:5">
      <c r="A7" s="398">
        <v>2010102</v>
      </c>
      <c r="B7" s="246" t="s">
        <v>112</v>
      </c>
      <c r="C7" s="324">
        <v>133</v>
      </c>
      <c r="D7" s="324">
        <v>90</v>
      </c>
      <c r="E7" s="399">
        <f t="shared" si="0"/>
        <v>-0.323</v>
      </c>
    </row>
    <row r="8" ht="36" customHeight="1" spans="1:5">
      <c r="A8" s="398">
        <v>2010103</v>
      </c>
      <c r="B8" s="246" t="s">
        <v>113</v>
      </c>
      <c r="C8" s="324">
        <v>0</v>
      </c>
      <c r="D8" s="324">
        <v>0</v>
      </c>
      <c r="E8" s="399">
        <f t="shared" si="0"/>
        <v>0</v>
      </c>
    </row>
    <row r="9" ht="36" customHeight="1" spans="1:5">
      <c r="A9" s="398">
        <v>2010104</v>
      </c>
      <c r="B9" s="246" t="s">
        <v>114</v>
      </c>
      <c r="C9" s="324">
        <v>52</v>
      </c>
      <c r="D9" s="324">
        <v>43</v>
      </c>
      <c r="E9" s="399">
        <f t="shared" si="0"/>
        <v>-0.173</v>
      </c>
    </row>
    <row r="10" ht="36" customHeight="1" spans="1:5">
      <c r="A10" s="398">
        <v>2010105</v>
      </c>
      <c r="B10" s="246" t="s">
        <v>115</v>
      </c>
      <c r="C10" s="324">
        <v>0</v>
      </c>
      <c r="D10" s="324">
        <v>0</v>
      </c>
      <c r="E10" s="399">
        <f t="shared" si="0"/>
        <v>0</v>
      </c>
    </row>
    <row r="11" ht="36" customHeight="1" spans="1:5">
      <c r="A11" s="398">
        <v>2010106</v>
      </c>
      <c r="B11" s="246" t="s">
        <v>116</v>
      </c>
      <c r="C11" s="324">
        <v>0</v>
      </c>
      <c r="D11" s="324">
        <v>0</v>
      </c>
      <c r="E11" s="399">
        <f t="shared" si="0"/>
        <v>0</v>
      </c>
    </row>
    <row r="12" ht="36" customHeight="1" spans="1:5">
      <c r="A12" s="398">
        <v>2010107</v>
      </c>
      <c r="B12" s="246" t="s">
        <v>117</v>
      </c>
      <c r="C12" s="324">
        <v>15</v>
      </c>
      <c r="D12" s="324">
        <v>0</v>
      </c>
      <c r="E12" s="399">
        <f t="shared" si="0"/>
        <v>-1</v>
      </c>
    </row>
    <row r="13" ht="36" customHeight="1" spans="1:5">
      <c r="A13" s="398">
        <v>2010108</v>
      </c>
      <c r="B13" s="246" t="s">
        <v>118</v>
      </c>
      <c r="C13" s="324">
        <v>12</v>
      </c>
      <c r="D13" s="324">
        <v>30</v>
      </c>
      <c r="E13" s="399">
        <f t="shared" si="0"/>
        <v>1.5</v>
      </c>
    </row>
    <row r="14" ht="36" customHeight="1" spans="1:5">
      <c r="A14" s="398">
        <v>2010109</v>
      </c>
      <c r="B14" s="246" t="s">
        <v>119</v>
      </c>
      <c r="C14" s="324">
        <v>0</v>
      </c>
      <c r="D14" s="324">
        <v>0</v>
      </c>
      <c r="E14" s="399">
        <f t="shared" si="0"/>
        <v>0</v>
      </c>
    </row>
    <row r="15" ht="36" customHeight="1" spans="1:5">
      <c r="A15" s="398">
        <v>2010150</v>
      </c>
      <c r="B15" s="246" t="s">
        <v>120</v>
      </c>
      <c r="C15" s="324">
        <v>0</v>
      </c>
      <c r="D15" s="324">
        <v>0</v>
      </c>
      <c r="E15" s="399">
        <f t="shared" si="0"/>
        <v>0</v>
      </c>
    </row>
    <row r="16" ht="36" customHeight="1" spans="1:5">
      <c r="A16" s="398">
        <v>2010199</v>
      </c>
      <c r="B16" s="246" t="s">
        <v>121</v>
      </c>
      <c r="C16" s="324">
        <v>0</v>
      </c>
      <c r="D16" s="324">
        <v>0</v>
      </c>
      <c r="E16" s="399">
        <f t="shared" si="0"/>
        <v>0</v>
      </c>
    </row>
    <row r="17" ht="36" customHeight="1" spans="1:5">
      <c r="A17" s="398">
        <v>20102</v>
      </c>
      <c r="B17" s="246" t="s">
        <v>122</v>
      </c>
      <c r="C17" s="324">
        <f>SUM(C18:C25)</f>
        <v>666</v>
      </c>
      <c r="D17" s="324">
        <f>SUM(D18:D25)</f>
        <v>520</v>
      </c>
      <c r="E17" s="399">
        <f t="shared" si="0"/>
        <v>-0.219</v>
      </c>
    </row>
    <row r="18" ht="36" customHeight="1" spans="1:5">
      <c r="A18" s="398">
        <v>2010201</v>
      </c>
      <c r="B18" s="246" t="s">
        <v>111</v>
      </c>
      <c r="C18" s="324">
        <v>524</v>
      </c>
      <c r="D18" s="324">
        <v>384</v>
      </c>
      <c r="E18" s="399">
        <f t="shared" si="0"/>
        <v>-0.267</v>
      </c>
    </row>
    <row r="19" ht="36" customHeight="1" spans="1:5">
      <c r="A19" s="398">
        <v>2010202</v>
      </c>
      <c r="B19" s="246" t="s">
        <v>112</v>
      </c>
      <c r="C19" s="324">
        <v>142</v>
      </c>
      <c r="D19" s="324">
        <v>135</v>
      </c>
      <c r="E19" s="399">
        <f t="shared" si="0"/>
        <v>-0.049</v>
      </c>
    </row>
    <row r="20" ht="36" customHeight="1" spans="1:5">
      <c r="A20" s="398">
        <v>2010203</v>
      </c>
      <c r="B20" s="246" t="s">
        <v>113</v>
      </c>
      <c r="C20" s="324">
        <v>0</v>
      </c>
      <c r="D20" s="324">
        <v>0</v>
      </c>
      <c r="E20" s="399">
        <f t="shared" si="0"/>
        <v>0</v>
      </c>
    </row>
    <row r="21" ht="36" customHeight="1" spans="1:5">
      <c r="A21" s="398">
        <v>2010204</v>
      </c>
      <c r="B21" s="246" t="s">
        <v>123</v>
      </c>
      <c r="C21" s="324">
        <v>0</v>
      </c>
      <c r="D21" s="324">
        <v>0</v>
      </c>
      <c r="E21" s="399">
        <f t="shared" si="0"/>
        <v>0</v>
      </c>
    </row>
    <row r="22" ht="36" customHeight="1" spans="1:5">
      <c r="A22" s="398">
        <v>2010205</v>
      </c>
      <c r="B22" s="246" t="s">
        <v>124</v>
      </c>
      <c r="C22" s="324">
        <v>0</v>
      </c>
      <c r="D22" s="324">
        <v>0</v>
      </c>
      <c r="E22" s="399">
        <f t="shared" si="0"/>
        <v>0</v>
      </c>
    </row>
    <row r="23" ht="36" customHeight="1" spans="1:5">
      <c r="A23" s="398">
        <v>2010206</v>
      </c>
      <c r="B23" s="246" t="s">
        <v>125</v>
      </c>
      <c r="C23" s="324">
        <v>0</v>
      </c>
      <c r="D23" s="324">
        <v>0</v>
      </c>
      <c r="E23" s="399">
        <f t="shared" si="0"/>
        <v>0</v>
      </c>
    </row>
    <row r="24" ht="36" customHeight="1" spans="1:5">
      <c r="A24" s="398">
        <v>2010250</v>
      </c>
      <c r="B24" s="246" t="s">
        <v>120</v>
      </c>
      <c r="C24" s="324">
        <v>0</v>
      </c>
      <c r="D24" s="324">
        <v>0</v>
      </c>
      <c r="E24" s="399">
        <f t="shared" si="0"/>
        <v>0</v>
      </c>
    </row>
    <row r="25" ht="36" customHeight="1" spans="1:5">
      <c r="A25" s="398">
        <v>2010299</v>
      </c>
      <c r="B25" s="246" t="s">
        <v>126</v>
      </c>
      <c r="C25" s="324">
        <v>0</v>
      </c>
      <c r="D25" s="324">
        <v>1</v>
      </c>
      <c r="E25" s="399">
        <f t="shared" si="0"/>
        <v>0</v>
      </c>
    </row>
    <row r="26" ht="36" customHeight="1" spans="1:5">
      <c r="A26" s="398">
        <v>20103</v>
      </c>
      <c r="B26" s="246" t="s">
        <v>127</v>
      </c>
      <c r="C26" s="324">
        <f>SUM(C27:C36)</f>
        <v>6025</v>
      </c>
      <c r="D26" s="324">
        <f>SUM(D27:D36)</f>
        <v>4720</v>
      </c>
      <c r="E26" s="399">
        <f t="shared" si="0"/>
        <v>-0.217</v>
      </c>
    </row>
    <row r="27" ht="36" customHeight="1" spans="1:5">
      <c r="A27" s="398">
        <v>2010301</v>
      </c>
      <c r="B27" s="246" t="s">
        <v>111</v>
      </c>
      <c r="C27" s="324">
        <v>4521</v>
      </c>
      <c r="D27" s="324">
        <v>3347</v>
      </c>
      <c r="E27" s="399">
        <f t="shared" si="0"/>
        <v>-0.26</v>
      </c>
    </row>
    <row r="28" ht="36" customHeight="1" spans="1:5">
      <c r="A28" s="398">
        <v>2010302</v>
      </c>
      <c r="B28" s="246" t="s">
        <v>112</v>
      </c>
      <c r="C28" s="324">
        <v>1212</v>
      </c>
      <c r="D28" s="324">
        <v>1090</v>
      </c>
      <c r="E28" s="399">
        <f t="shared" si="0"/>
        <v>-0.101</v>
      </c>
    </row>
    <row r="29" ht="36" customHeight="1" spans="1:5">
      <c r="A29" s="398">
        <v>2010303</v>
      </c>
      <c r="B29" s="246" t="s">
        <v>113</v>
      </c>
      <c r="C29" s="324">
        <v>0</v>
      </c>
      <c r="D29" s="324">
        <v>0</v>
      </c>
      <c r="E29" s="399">
        <f t="shared" si="0"/>
        <v>0</v>
      </c>
    </row>
    <row r="30" ht="36" customHeight="1" spans="1:5">
      <c r="A30" s="398">
        <v>2010304</v>
      </c>
      <c r="B30" s="246" t="s">
        <v>128</v>
      </c>
      <c r="C30" s="324">
        <v>0</v>
      </c>
      <c r="D30" s="324">
        <v>0</v>
      </c>
      <c r="E30" s="399">
        <f t="shared" si="0"/>
        <v>0</v>
      </c>
    </row>
    <row r="31" ht="36" customHeight="1" spans="1:5">
      <c r="A31" s="398">
        <v>2010305</v>
      </c>
      <c r="B31" s="246" t="s">
        <v>129</v>
      </c>
      <c r="C31" s="324">
        <v>0</v>
      </c>
      <c r="D31" s="324">
        <v>0</v>
      </c>
      <c r="E31" s="399">
        <f t="shared" si="0"/>
        <v>0</v>
      </c>
    </row>
    <row r="32" ht="36" customHeight="1" spans="1:5">
      <c r="A32" s="398">
        <v>2010306</v>
      </c>
      <c r="B32" s="246" t="s">
        <v>130</v>
      </c>
      <c r="C32" s="324">
        <v>0</v>
      </c>
      <c r="D32" s="324">
        <v>0</v>
      </c>
      <c r="E32" s="399">
        <f t="shared" si="0"/>
        <v>0</v>
      </c>
    </row>
    <row r="33" ht="36" customHeight="1" spans="1:5">
      <c r="A33" s="398">
        <v>2010308</v>
      </c>
      <c r="B33" s="246" t="s">
        <v>131</v>
      </c>
      <c r="C33" s="324">
        <v>69</v>
      </c>
      <c r="D33" s="324">
        <v>39</v>
      </c>
      <c r="E33" s="399">
        <f t="shared" si="0"/>
        <v>-0.435</v>
      </c>
    </row>
    <row r="34" ht="36" customHeight="1" spans="1:5">
      <c r="A34" s="398">
        <v>2010309</v>
      </c>
      <c r="B34" s="246" t="s">
        <v>132</v>
      </c>
      <c r="C34" s="324">
        <v>0</v>
      </c>
      <c r="D34" s="324">
        <v>0</v>
      </c>
      <c r="E34" s="399">
        <f t="shared" si="0"/>
        <v>0</v>
      </c>
    </row>
    <row r="35" ht="36" customHeight="1" spans="1:5">
      <c r="A35" s="398">
        <v>2010350</v>
      </c>
      <c r="B35" s="246" t="s">
        <v>120</v>
      </c>
      <c r="C35" s="324">
        <v>219</v>
      </c>
      <c r="D35" s="324">
        <v>242</v>
      </c>
      <c r="E35" s="399">
        <f t="shared" si="0"/>
        <v>0.105</v>
      </c>
    </row>
    <row r="36" ht="36" customHeight="1" spans="1:5">
      <c r="A36" s="398">
        <v>2010399</v>
      </c>
      <c r="B36" s="246" t="s">
        <v>133</v>
      </c>
      <c r="C36" s="324">
        <v>4</v>
      </c>
      <c r="D36" s="324">
        <v>2</v>
      </c>
      <c r="E36" s="399">
        <f t="shared" si="0"/>
        <v>-0.5</v>
      </c>
    </row>
    <row r="37" ht="36" customHeight="1" spans="1:5">
      <c r="A37" s="398">
        <v>20104</v>
      </c>
      <c r="B37" s="246" t="s">
        <v>134</v>
      </c>
      <c r="C37" s="324">
        <f>SUM(C38:C47)</f>
        <v>776</v>
      </c>
      <c r="D37" s="324">
        <f>SUM(D38:D47)</f>
        <v>750</v>
      </c>
      <c r="E37" s="399">
        <f t="shared" si="0"/>
        <v>-0.034</v>
      </c>
    </row>
    <row r="38" ht="36" customHeight="1" spans="1:5">
      <c r="A38" s="398">
        <v>2010401</v>
      </c>
      <c r="B38" s="246" t="s">
        <v>111</v>
      </c>
      <c r="C38" s="324">
        <v>562</v>
      </c>
      <c r="D38" s="324">
        <v>534</v>
      </c>
      <c r="E38" s="399">
        <f t="shared" si="0"/>
        <v>-0.05</v>
      </c>
    </row>
    <row r="39" ht="36" customHeight="1" spans="1:5">
      <c r="A39" s="398">
        <v>2010402</v>
      </c>
      <c r="B39" s="246" t="s">
        <v>112</v>
      </c>
      <c r="C39" s="324">
        <v>173</v>
      </c>
      <c r="D39" s="324">
        <v>215</v>
      </c>
      <c r="E39" s="399">
        <f t="shared" si="0"/>
        <v>0.243</v>
      </c>
    </row>
    <row r="40" ht="36" customHeight="1" spans="1:5">
      <c r="A40" s="398">
        <v>2010403</v>
      </c>
      <c r="B40" s="246" t="s">
        <v>113</v>
      </c>
      <c r="C40" s="324">
        <v>0</v>
      </c>
      <c r="D40" s="324">
        <v>0</v>
      </c>
      <c r="E40" s="399">
        <f t="shared" si="0"/>
        <v>0</v>
      </c>
    </row>
    <row r="41" ht="36" customHeight="1" spans="1:5">
      <c r="A41" s="398">
        <v>2010404</v>
      </c>
      <c r="B41" s="246" t="s">
        <v>135</v>
      </c>
      <c r="C41" s="324">
        <v>0</v>
      </c>
      <c r="D41" s="324">
        <v>0</v>
      </c>
      <c r="E41" s="399">
        <f t="shared" si="0"/>
        <v>0</v>
      </c>
    </row>
    <row r="42" ht="36" customHeight="1" spans="1:5">
      <c r="A42" s="398">
        <v>2010405</v>
      </c>
      <c r="B42" s="246" t="s">
        <v>136</v>
      </c>
      <c r="C42" s="324">
        <v>0</v>
      </c>
      <c r="D42" s="324">
        <v>0</v>
      </c>
      <c r="E42" s="399">
        <f t="shared" si="0"/>
        <v>0</v>
      </c>
    </row>
    <row r="43" ht="36" customHeight="1" spans="1:5">
      <c r="A43" s="398">
        <v>2010406</v>
      </c>
      <c r="B43" s="246" t="s">
        <v>137</v>
      </c>
      <c r="C43" s="324">
        <v>0</v>
      </c>
      <c r="D43" s="324">
        <v>0</v>
      </c>
      <c r="E43" s="399">
        <f t="shared" si="0"/>
        <v>0</v>
      </c>
    </row>
    <row r="44" ht="36" customHeight="1" spans="1:5">
      <c r="A44" s="398">
        <v>2010407</v>
      </c>
      <c r="B44" s="246" t="s">
        <v>138</v>
      </c>
      <c r="C44" s="324">
        <v>0</v>
      </c>
      <c r="D44" s="324">
        <v>0</v>
      </c>
      <c r="E44" s="399">
        <f t="shared" si="0"/>
        <v>0</v>
      </c>
    </row>
    <row r="45" ht="36" customHeight="1" spans="1:5">
      <c r="A45" s="398">
        <v>2010408</v>
      </c>
      <c r="B45" s="246" t="s">
        <v>139</v>
      </c>
      <c r="C45" s="324">
        <v>0</v>
      </c>
      <c r="D45" s="324">
        <v>0</v>
      </c>
      <c r="E45" s="399">
        <f t="shared" si="0"/>
        <v>0</v>
      </c>
    </row>
    <row r="46" ht="36" customHeight="1" spans="1:5">
      <c r="A46" s="398">
        <v>2010450</v>
      </c>
      <c r="B46" s="246" t="s">
        <v>120</v>
      </c>
      <c r="C46" s="324">
        <v>0</v>
      </c>
      <c r="D46" s="324">
        <v>0</v>
      </c>
      <c r="E46" s="399">
        <f t="shared" si="0"/>
        <v>0</v>
      </c>
    </row>
    <row r="47" ht="36" customHeight="1" spans="1:5">
      <c r="A47" s="398">
        <v>2010499</v>
      </c>
      <c r="B47" s="246" t="s">
        <v>140</v>
      </c>
      <c r="C47" s="324">
        <v>41</v>
      </c>
      <c r="D47" s="324">
        <v>1</v>
      </c>
      <c r="E47" s="399">
        <f t="shared" si="0"/>
        <v>-0.976</v>
      </c>
    </row>
    <row r="48" ht="36" customHeight="1" spans="1:5">
      <c r="A48" s="398">
        <v>20105</v>
      </c>
      <c r="B48" s="246" t="s">
        <v>141</v>
      </c>
      <c r="C48" s="324">
        <f>SUM(C49:C58)</f>
        <v>341</v>
      </c>
      <c r="D48" s="324">
        <f>SUM(D49:D58)</f>
        <v>403</v>
      </c>
      <c r="E48" s="399">
        <f t="shared" si="0"/>
        <v>0.182</v>
      </c>
    </row>
    <row r="49" ht="36" customHeight="1" spans="1:5">
      <c r="A49" s="398">
        <v>2010501</v>
      </c>
      <c r="B49" s="246" t="s">
        <v>111</v>
      </c>
      <c r="C49" s="324">
        <v>287</v>
      </c>
      <c r="D49" s="324">
        <v>284</v>
      </c>
      <c r="E49" s="399">
        <f t="shared" si="0"/>
        <v>-0.01</v>
      </c>
    </row>
    <row r="50" ht="36" customHeight="1" spans="1:5">
      <c r="A50" s="398">
        <v>2010502</v>
      </c>
      <c r="B50" s="246" t="s">
        <v>112</v>
      </c>
      <c r="C50" s="324">
        <v>15</v>
      </c>
      <c r="D50" s="324">
        <v>35</v>
      </c>
      <c r="E50" s="399">
        <f t="shared" si="0"/>
        <v>1.333</v>
      </c>
    </row>
    <row r="51" ht="36" customHeight="1" spans="1:5">
      <c r="A51" s="398">
        <v>2010503</v>
      </c>
      <c r="B51" s="246" t="s">
        <v>113</v>
      </c>
      <c r="C51" s="324">
        <v>0</v>
      </c>
      <c r="D51" s="324">
        <v>0</v>
      </c>
      <c r="E51" s="399">
        <f t="shared" si="0"/>
        <v>0</v>
      </c>
    </row>
    <row r="52" ht="36" customHeight="1" spans="1:5">
      <c r="A52" s="398">
        <v>2010504</v>
      </c>
      <c r="B52" s="246" t="s">
        <v>142</v>
      </c>
      <c r="C52" s="324">
        <v>0</v>
      </c>
      <c r="D52" s="324">
        <v>0</v>
      </c>
      <c r="E52" s="399">
        <f t="shared" si="0"/>
        <v>0</v>
      </c>
    </row>
    <row r="53" ht="36" customHeight="1" spans="1:5">
      <c r="A53" s="398">
        <v>2010505</v>
      </c>
      <c r="B53" s="246" t="s">
        <v>143</v>
      </c>
      <c r="C53" s="324">
        <v>39</v>
      </c>
      <c r="D53" s="324">
        <v>31</v>
      </c>
      <c r="E53" s="399">
        <f t="shared" si="0"/>
        <v>-0.205</v>
      </c>
    </row>
    <row r="54" ht="36" customHeight="1" spans="1:5">
      <c r="A54" s="398">
        <v>2010506</v>
      </c>
      <c r="B54" s="246" t="s">
        <v>144</v>
      </c>
      <c r="C54" s="324">
        <v>0</v>
      </c>
      <c r="D54" s="324">
        <v>0</v>
      </c>
      <c r="E54" s="399">
        <f t="shared" si="0"/>
        <v>0</v>
      </c>
    </row>
    <row r="55" ht="36" customHeight="1" spans="1:5">
      <c r="A55" s="398">
        <v>2010507</v>
      </c>
      <c r="B55" s="246" t="s">
        <v>145</v>
      </c>
      <c r="C55" s="324">
        <v>0</v>
      </c>
      <c r="D55" s="324">
        <v>53</v>
      </c>
      <c r="E55" s="399">
        <f t="shared" si="0"/>
        <v>0</v>
      </c>
    </row>
    <row r="56" ht="36" customHeight="1" spans="1:5">
      <c r="A56" s="398">
        <v>2010508</v>
      </c>
      <c r="B56" s="246" t="s">
        <v>146</v>
      </c>
      <c r="C56" s="324">
        <v>0</v>
      </c>
      <c r="D56" s="324">
        <v>0</v>
      </c>
      <c r="E56" s="399">
        <f t="shared" si="0"/>
        <v>0</v>
      </c>
    </row>
    <row r="57" ht="36" customHeight="1" spans="1:5">
      <c r="A57" s="398">
        <v>2010550</v>
      </c>
      <c r="B57" s="246" t="s">
        <v>120</v>
      </c>
      <c r="C57" s="324">
        <v>0</v>
      </c>
      <c r="D57" s="324">
        <v>0</v>
      </c>
      <c r="E57" s="399">
        <f t="shared" si="0"/>
        <v>0</v>
      </c>
    </row>
    <row r="58" ht="36" customHeight="1" spans="1:5">
      <c r="A58" s="398">
        <v>2010599</v>
      </c>
      <c r="B58" s="246" t="s">
        <v>147</v>
      </c>
      <c r="C58" s="324">
        <v>0</v>
      </c>
      <c r="D58" s="324">
        <v>0</v>
      </c>
      <c r="E58" s="399">
        <f t="shared" si="0"/>
        <v>0</v>
      </c>
    </row>
    <row r="59" ht="36" customHeight="1" spans="1:5">
      <c r="A59" s="398">
        <v>20106</v>
      </c>
      <c r="B59" s="246" t="s">
        <v>148</v>
      </c>
      <c r="C59" s="324">
        <f>SUM(C60:C69)</f>
        <v>1169</v>
      </c>
      <c r="D59" s="324">
        <f>SUM(D60:D69)</f>
        <v>1110</v>
      </c>
      <c r="E59" s="399">
        <f t="shared" si="0"/>
        <v>-0.05</v>
      </c>
    </row>
    <row r="60" ht="36" customHeight="1" spans="1:5">
      <c r="A60" s="398">
        <v>2010601</v>
      </c>
      <c r="B60" s="246" t="s">
        <v>111</v>
      </c>
      <c r="C60" s="324">
        <v>1043</v>
      </c>
      <c r="D60" s="324">
        <v>715</v>
      </c>
      <c r="E60" s="399">
        <f t="shared" si="0"/>
        <v>-0.314</v>
      </c>
    </row>
    <row r="61" ht="36" customHeight="1" spans="1:5">
      <c r="A61" s="398">
        <v>2010602</v>
      </c>
      <c r="B61" s="246" t="s">
        <v>112</v>
      </c>
      <c r="C61" s="324">
        <v>94</v>
      </c>
      <c r="D61" s="324">
        <v>156</v>
      </c>
      <c r="E61" s="399">
        <f t="shared" si="0"/>
        <v>0.66</v>
      </c>
    </row>
    <row r="62" ht="36" customHeight="1" spans="1:5">
      <c r="A62" s="398">
        <v>2010603</v>
      </c>
      <c r="B62" s="246" t="s">
        <v>113</v>
      </c>
      <c r="C62" s="324">
        <v>0</v>
      </c>
      <c r="D62" s="324">
        <v>0</v>
      </c>
      <c r="E62" s="399">
        <f t="shared" si="0"/>
        <v>0</v>
      </c>
    </row>
    <row r="63" ht="36" customHeight="1" spans="1:5">
      <c r="A63" s="398">
        <v>2010604</v>
      </c>
      <c r="B63" s="246" t="s">
        <v>149</v>
      </c>
      <c r="C63" s="324">
        <v>0</v>
      </c>
      <c r="D63" s="324">
        <v>0</v>
      </c>
      <c r="E63" s="399">
        <f t="shared" si="0"/>
        <v>0</v>
      </c>
    </row>
    <row r="64" ht="36" customHeight="1" spans="1:5">
      <c r="A64" s="398">
        <v>2010605</v>
      </c>
      <c r="B64" s="246" t="s">
        <v>150</v>
      </c>
      <c r="C64" s="324">
        <v>0</v>
      </c>
      <c r="D64" s="324">
        <v>0</v>
      </c>
      <c r="E64" s="399">
        <f t="shared" si="0"/>
        <v>0</v>
      </c>
    </row>
    <row r="65" ht="36" customHeight="1" spans="1:5">
      <c r="A65" s="398">
        <v>2010606</v>
      </c>
      <c r="B65" s="246" t="s">
        <v>151</v>
      </c>
      <c r="C65" s="324">
        <v>0</v>
      </c>
      <c r="D65" s="324">
        <v>0</v>
      </c>
      <c r="E65" s="399">
        <f t="shared" si="0"/>
        <v>0</v>
      </c>
    </row>
    <row r="66" ht="36" customHeight="1" spans="1:5">
      <c r="A66" s="398">
        <v>2010607</v>
      </c>
      <c r="B66" s="246" t="s">
        <v>152</v>
      </c>
      <c r="C66" s="324">
        <v>8</v>
      </c>
      <c r="D66" s="324">
        <v>2</v>
      </c>
      <c r="E66" s="399">
        <f t="shared" si="0"/>
        <v>-0.75</v>
      </c>
    </row>
    <row r="67" ht="36" customHeight="1" spans="1:5">
      <c r="A67" s="398">
        <v>2010608</v>
      </c>
      <c r="B67" s="246" t="s">
        <v>153</v>
      </c>
      <c r="C67" s="324">
        <v>0</v>
      </c>
      <c r="D67" s="324">
        <v>0</v>
      </c>
      <c r="E67" s="399">
        <f t="shared" si="0"/>
        <v>0</v>
      </c>
    </row>
    <row r="68" ht="36" customHeight="1" spans="1:5">
      <c r="A68" s="398">
        <v>2010650</v>
      </c>
      <c r="B68" s="246" t="s">
        <v>120</v>
      </c>
      <c r="C68" s="324">
        <v>0</v>
      </c>
      <c r="D68" s="324">
        <v>159</v>
      </c>
      <c r="E68" s="399">
        <f t="shared" si="0"/>
        <v>0</v>
      </c>
    </row>
    <row r="69" ht="36" customHeight="1" spans="1:5">
      <c r="A69" s="398">
        <v>2010699</v>
      </c>
      <c r="B69" s="246" t="s">
        <v>154</v>
      </c>
      <c r="C69" s="324">
        <v>24</v>
      </c>
      <c r="D69" s="324">
        <v>78</v>
      </c>
      <c r="E69" s="399">
        <f t="shared" ref="E69:E132" si="1">IFERROR(D69/C69-1,0)</f>
        <v>2.25</v>
      </c>
    </row>
    <row r="70" ht="36" customHeight="1" spans="1:5">
      <c r="A70" s="398">
        <v>20107</v>
      </c>
      <c r="B70" s="246" t="s">
        <v>155</v>
      </c>
      <c r="C70" s="324">
        <f>SUM(C71:C77)</f>
        <v>227</v>
      </c>
      <c r="D70" s="324">
        <f>SUM(D71:D77)</f>
        <v>199</v>
      </c>
      <c r="E70" s="399">
        <f t="shared" si="1"/>
        <v>-0.123</v>
      </c>
    </row>
    <row r="71" ht="36" customHeight="1" spans="1:5">
      <c r="A71" s="398">
        <v>2010701</v>
      </c>
      <c r="B71" s="246" t="s">
        <v>111</v>
      </c>
      <c r="C71" s="324">
        <v>227</v>
      </c>
      <c r="D71" s="324">
        <v>199</v>
      </c>
      <c r="E71" s="399">
        <f t="shared" si="1"/>
        <v>-0.123</v>
      </c>
    </row>
    <row r="72" ht="36" customHeight="1" spans="1:5">
      <c r="A72" s="398">
        <v>2010702</v>
      </c>
      <c r="B72" s="246" t="s">
        <v>112</v>
      </c>
      <c r="C72" s="324">
        <v>0</v>
      </c>
      <c r="D72" s="324">
        <v>0</v>
      </c>
      <c r="E72" s="399">
        <f t="shared" si="1"/>
        <v>0</v>
      </c>
    </row>
    <row r="73" ht="36" customHeight="1" spans="1:5">
      <c r="A73" s="398">
        <v>2010703</v>
      </c>
      <c r="B73" s="246" t="s">
        <v>113</v>
      </c>
      <c r="C73" s="324">
        <v>0</v>
      </c>
      <c r="D73" s="324">
        <v>0</v>
      </c>
      <c r="E73" s="399">
        <f t="shared" si="1"/>
        <v>0</v>
      </c>
    </row>
    <row r="74" ht="36" customHeight="1" spans="1:5">
      <c r="A74" s="398">
        <v>2010709</v>
      </c>
      <c r="B74" s="246" t="s">
        <v>152</v>
      </c>
      <c r="C74" s="324">
        <v>0</v>
      </c>
      <c r="D74" s="324">
        <v>0</v>
      </c>
      <c r="E74" s="399">
        <f t="shared" si="1"/>
        <v>0</v>
      </c>
    </row>
    <row r="75" ht="36" customHeight="1" spans="1:5">
      <c r="A75" s="398">
        <v>2010710</v>
      </c>
      <c r="B75" s="246" t="s">
        <v>156</v>
      </c>
      <c r="C75" s="324">
        <v>0</v>
      </c>
      <c r="D75" s="324">
        <v>0</v>
      </c>
      <c r="E75" s="399">
        <f t="shared" si="1"/>
        <v>0</v>
      </c>
    </row>
    <row r="76" ht="36" customHeight="1" spans="1:5">
      <c r="A76" s="398">
        <v>2010750</v>
      </c>
      <c r="B76" s="246" t="s">
        <v>120</v>
      </c>
      <c r="C76" s="324">
        <v>0</v>
      </c>
      <c r="D76" s="324">
        <v>0</v>
      </c>
      <c r="E76" s="399">
        <f t="shared" si="1"/>
        <v>0</v>
      </c>
    </row>
    <row r="77" ht="36" customHeight="1" spans="1:5">
      <c r="A77" s="398">
        <v>2010799</v>
      </c>
      <c r="B77" s="246" t="s">
        <v>157</v>
      </c>
      <c r="C77" s="324">
        <v>0</v>
      </c>
      <c r="D77" s="324">
        <v>0</v>
      </c>
      <c r="E77" s="399">
        <f t="shared" si="1"/>
        <v>0</v>
      </c>
    </row>
    <row r="78" ht="36" customHeight="1" spans="1:5">
      <c r="A78" s="398">
        <v>20108</v>
      </c>
      <c r="B78" s="246" t="s">
        <v>158</v>
      </c>
      <c r="C78" s="324">
        <f>SUM(C79:C86)</f>
        <v>87</v>
      </c>
      <c r="D78" s="324">
        <f>SUM(D79:D86)</f>
        <v>53</v>
      </c>
      <c r="E78" s="399">
        <f t="shared" si="1"/>
        <v>-0.391</v>
      </c>
    </row>
    <row r="79" ht="36" customHeight="1" spans="1:5">
      <c r="A79" s="398">
        <v>2010801</v>
      </c>
      <c r="B79" s="246" t="s">
        <v>111</v>
      </c>
      <c r="C79" s="324">
        <v>0</v>
      </c>
      <c r="D79" s="324">
        <v>20</v>
      </c>
      <c r="E79" s="399">
        <f t="shared" si="1"/>
        <v>0</v>
      </c>
    </row>
    <row r="80" ht="36" customHeight="1" spans="1:5">
      <c r="A80" s="398">
        <v>2010802</v>
      </c>
      <c r="B80" s="246" t="s">
        <v>112</v>
      </c>
      <c r="C80" s="324">
        <v>87</v>
      </c>
      <c r="D80" s="324">
        <v>33</v>
      </c>
      <c r="E80" s="399">
        <f t="shared" si="1"/>
        <v>-0.621</v>
      </c>
    </row>
    <row r="81" ht="36" customHeight="1" spans="1:5">
      <c r="A81" s="398">
        <v>2010803</v>
      </c>
      <c r="B81" s="246" t="s">
        <v>113</v>
      </c>
      <c r="C81" s="324">
        <v>0</v>
      </c>
      <c r="D81" s="324">
        <v>0</v>
      </c>
      <c r="E81" s="399">
        <f t="shared" si="1"/>
        <v>0</v>
      </c>
    </row>
    <row r="82" ht="36" customHeight="1" spans="1:5">
      <c r="A82" s="398">
        <v>2010804</v>
      </c>
      <c r="B82" s="246" t="s">
        <v>159</v>
      </c>
      <c r="C82" s="324">
        <v>0</v>
      </c>
      <c r="D82" s="324">
        <v>0</v>
      </c>
      <c r="E82" s="399">
        <f t="shared" si="1"/>
        <v>0</v>
      </c>
    </row>
    <row r="83" ht="36" customHeight="1" spans="1:5">
      <c r="A83" s="398">
        <v>2010805</v>
      </c>
      <c r="B83" s="246" t="s">
        <v>160</v>
      </c>
      <c r="C83" s="324">
        <v>0</v>
      </c>
      <c r="D83" s="324">
        <v>0</v>
      </c>
      <c r="E83" s="399">
        <f t="shared" si="1"/>
        <v>0</v>
      </c>
    </row>
    <row r="84" ht="36" customHeight="1" spans="1:5">
      <c r="A84" s="398">
        <v>2010806</v>
      </c>
      <c r="B84" s="246" t="s">
        <v>152</v>
      </c>
      <c r="C84" s="324">
        <v>0</v>
      </c>
      <c r="D84" s="324">
        <v>0</v>
      </c>
      <c r="E84" s="399">
        <f t="shared" si="1"/>
        <v>0</v>
      </c>
    </row>
    <row r="85" ht="36" customHeight="1" spans="1:5">
      <c r="A85" s="398">
        <v>2010850</v>
      </c>
      <c r="B85" s="246" t="s">
        <v>120</v>
      </c>
      <c r="C85" s="324">
        <v>0</v>
      </c>
      <c r="D85" s="324">
        <v>0</v>
      </c>
      <c r="E85" s="399">
        <f t="shared" si="1"/>
        <v>0</v>
      </c>
    </row>
    <row r="86" ht="36" customHeight="1" spans="1:5">
      <c r="A86" s="398">
        <v>2010899</v>
      </c>
      <c r="B86" s="246" t="s">
        <v>161</v>
      </c>
      <c r="C86" s="324">
        <v>0</v>
      </c>
      <c r="D86" s="324">
        <v>0</v>
      </c>
      <c r="E86" s="399">
        <f t="shared" si="1"/>
        <v>0</v>
      </c>
    </row>
    <row r="87" ht="36" customHeight="1" spans="1:5">
      <c r="A87" s="398">
        <v>20109</v>
      </c>
      <c r="B87" s="246" t="s">
        <v>162</v>
      </c>
      <c r="C87" s="324">
        <f>SUM(C88:C99)</f>
        <v>0</v>
      </c>
      <c r="D87" s="324">
        <f>SUM(D88:D99)</f>
        <v>0</v>
      </c>
      <c r="E87" s="399">
        <f t="shared" si="1"/>
        <v>0</v>
      </c>
    </row>
    <row r="88" ht="36" customHeight="1" spans="1:5">
      <c r="A88" s="398">
        <v>2010901</v>
      </c>
      <c r="B88" s="246" t="s">
        <v>111</v>
      </c>
      <c r="C88" s="324">
        <v>0</v>
      </c>
      <c r="D88" s="324">
        <v>0</v>
      </c>
      <c r="E88" s="399">
        <f t="shared" si="1"/>
        <v>0</v>
      </c>
    </row>
    <row r="89" ht="36" customHeight="1" spans="1:5">
      <c r="A89" s="398">
        <v>2010902</v>
      </c>
      <c r="B89" s="246" t="s">
        <v>112</v>
      </c>
      <c r="C89" s="324">
        <v>0</v>
      </c>
      <c r="D89" s="324">
        <v>0</v>
      </c>
      <c r="E89" s="399">
        <f t="shared" si="1"/>
        <v>0</v>
      </c>
    </row>
    <row r="90" ht="36" customHeight="1" spans="1:5">
      <c r="A90" s="398">
        <v>2010903</v>
      </c>
      <c r="B90" s="246" t="s">
        <v>113</v>
      </c>
      <c r="C90" s="324">
        <v>0</v>
      </c>
      <c r="D90" s="324">
        <v>0</v>
      </c>
      <c r="E90" s="399">
        <f t="shared" si="1"/>
        <v>0</v>
      </c>
    </row>
    <row r="91" ht="36" customHeight="1" spans="1:5">
      <c r="A91" s="398">
        <v>2010905</v>
      </c>
      <c r="B91" s="246" t="s">
        <v>163</v>
      </c>
      <c r="C91" s="324">
        <v>0</v>
      </c>
      <c r="D91" s="324">
        <v>0</v>
      </c>
      <c r="E91" s="399">
        <f t="shared" si="1"/>
        <v>0</v>
      </c>
    </row>
    <row r="92" ht="36" customHeight="1" spans="1:5">
      <c r="A92" s="398">
        <v>2010907</v>
      </c>
      <c r="B92" s="246" t="s">
        <v>164</v>
      </c>
      <c r="C92" s="324">
        <v>0</v>
      </c>
      <c r="D92" s="324">
        <v>0</v>
      </c>
      <c r="E92" s="399">
        <f t="shared" si="1"/>
        <v>0</v>
      </c>
    </row>
    <row r="93" ht="36" customHeight="1" spans="1:5">
      <c r="A93" s="398">
        <v>2010908</v>
      </c>
      <c r="B93" s="246" t="s">
        <v>152</v>
      </c>
      <c r="C93" s="324">
        <v>0</v>
      </c>
      <c r="D93" s="324">
        <v>0</v>
      </c>
      <c r="E93" s="399">
        <f t="shared" si="1"/>
        <v>0</v>
      </c>
    </row>
    <row r="94" ht="36" customHeight="1" spans="1:5">
      <c r="A94" s="398">
        <v>2010909</v>
      </c>
      <c r="B94" s="246" t="s">
        <v>165</v>
      </c>
      <c r="C94" s="324">
        <v>0</v>
      </c>
      <c r="D94" s="324">
        <v>0</v>
      </c>
      <c r="E94" s="399">
        <f t="shared" si="1"/>
        <v>0</v>
      </c>
    </row>
    <row r="95" ht="36" customHeight="1" spans="1:5">
      <c r="A95" s="398">
        <v>2010910</v>
      </c>
      <c r="B95" s="246" t="s">
        <v>166</v>
      </c>
      <c r="C95" s="324">
        <v>0</v>
      </c>
      <c r="D95" s="324">
        <v>0</v>
      </c>
      <c r="E95" s="399">
        <f t="shared" si="1"/>
        <v>0</v>
      </c>
    </row>
    <row r="96" ht="36" customHeight="1" spans="1:5">
      <c r="A96" s="398">
        <v>2010911</v>
      </c>
      <c r="B96" s="246" t="s">
        <v>167</v>
      </c>
      <c r="C96" s="324">
        <v>0</v>
      </c>
      <c r="D96" s="324">
        <v>0</v>
      </c>
      <c r="E96" s="399">
        <f t="shared" si="1"/>
        <v>0</v>
      </c>
    </row>
    <row r="97" ht="36" customHeight="1" spans="1:5">
      <c r="A97" s="398">
        <v>2010912</v>
      </c>
      <c r="B97" s="246" t="s">
        <v>168</v>
      </c>
      <c r="C97" s="324">
        <v>0</v>
      </c>
      <c r="D97" s="324">
        <v>0</v>
      </c>
      <c r="E97" s="399">
        <f t="shared" si="1"/>
        <v>0</v>
      </c>
    </row>
    <row r="98" ht="36" customHeight="1" spans="1:5">
      <c r="A98" s="398">
        <v>2010950</v>
      </c>
      <c r="B98" s="246" t="s">
        <v>120</v>
      </c>
      <c r="C98" s="324">
        <v>0</v>
      </c>
      <c r="D98" s="324">
        <v>0</v>
      </c>
      <c r="E98" s="399">
        <f t="shared" si="1"/>
        <v>0</v>
      </c>
    </row>
    <row r="99" ht="36" customHeight="1" spans="1:5">
      <c r="A99" s="398">
        <v>2010999</v>
      </c>
      <c r="B99" s="246" t="s">
        <v>169</v>
      </c>
      <c r="C99" s="324">
        <v>0</v>
      </c>
      <c r="D99" s="324">
        <v>0</v>
      </c>
      <c r="E99" s="399">
        <f t="shared" si="1"/>
        <v>0</v>
      </c>
    </row>
    <row r="100" ht="36" customHeight="1" spans="1:5">
      <c r="A100" s="398">
        <v>20111</v>
      </c>
      <c r="B100" s="246" t="s">
        <v>170</v>
      </c>
      <c r="C100" s="324">
        <f>SUM(C101:C108)</f>
        <v>2509</v>
      </c>
      <c r="D100" s="324">
        <f>SUM(D101:D108)</f>
        <v>1870</v>
      </c>
      <c r="E100" s="399">
        <f t="shared" si="1"/>
        <v>-0.255</v>
      </c>
    </row>
    <row r="101" ht="36" customHeight="1" spans="1:5">
      <c r="A101" s="398">
        <v>2011101</v>
      </c>
      <c r="B101" s="246" t="s">
        <v>111</v>
      </c>
      <c r="C101" s="324">
        <v>2224</v>
      </c>
      <c r="D101" s="324">
        <v>1559</v>
      </c>
      <c r="E101" s="399">
        <f t="shared" si="1"/>
        <v>-0.299</v>
      </c>
    </row>
    <row r="102" ht="36" customHeight="1" spans="1:5">
      <c r="A102" s="398">
        <v>2011102</v>
      </c>
      <c r="B102" s="246" t="s">
        <v>112</v>
      </c>
      <c r="C102" s="324">
        <v>178</v>
      </c>
      <c r="D102" s="324">
        <v>180</v>
      </c>
      <c r="E102" s="399">
        <f t="shared" si="1"/>
        <v>0.011</v>
      </c>
    </row>
    <row r="103" ht="36" customHeight="1" spans="1:5">
      <c r="A103" s="398">
        <v>2011103</v>
      </c>
      <c r="B103" s="246" t="s">
        <v>113</v>
      </c>
      <c r="C103" s="324">
        <v>0</v>
      </c>
      <c r="D103" s="324">
        <v>0</v>
      </c>
      <c r="E103" s="399">
        <f t="shared" si="1"/>
        <v>0</v>
      </c>
    </row>
    <row r="104" ht="36" customHeight="1" spans="1:5">
      <c r="A104" s="398">
        <v>2011104</v>
      </c>
      <c r="B104" s="246" t="s">
        <v>171</v>
      </c>
      <c r="C104" s="324">
        <v>71</v>
      </c>
      <c r="D104" s="324">
        <v>25</v>
      </c>
      <c r="E104" s="399">
        <f t="shared" si="1"/>
        <v>-0.648</v>
      </c>
    </row>
    <row r="105" ht="36" customHeight="1" spans="1:5">
      <c r="A105" s="398">
        <v>2011105</v>
      </c>
      <c r="B105" s="246" t="s">
        <v>172</v>
      </c>
      <c r="C105" s="324">
        <v>0</v>
      </c>
      <c r="D105" s="324">
        <v>0</v>
      </c>
      <c r="E105" s="399">
        <f t="shared" si="1"/>
        <v>0</v>
      </c>
    </row>
    <row r="106" ht="36" customHeight="1" spans="1:5">
      <c r="A106" s="398">
        <v>2011106</v>
      </c>
      <c r="B106" s="246" t="s">
        <v>173</v>
      </c>
      <c r="C106" s="324">
        <v>0</v>
      </c>
      <c r="D106" s="324">
        <v>0</v>
      </c>
      <c r="E106" s="399">
        <f t="shared" si="1"/>
        <v>0</v>
      </c>
    </row>
    <row r="107" ht="36" customHeight="1" spans="1:5">
      <c r="A107" s="398">
        <v>2011150</v>
      </c>
      <c r="B107" s="246" t="s">
        <v>120</v>
      </c>
      <c r="C107" s="324">
        <v>0</v>
      </c>
      <c r="D107" s="324">
        <v>0</v>
      </c>
      <c r="E107" s="399">
        <f t="shared" si="1"/>
        <v>0</v>
      </c>
    </row>
    <row r="108" ht="36" customHeight="1" spans="1:5">
      <c r="A108" s="398">
        <v>2011199</v>
      </c>
      <c r="B108" s="246" t="s">
        <v>174</v>
      </c>
      <c r="C108" s="324">
        <v>36</v>
      </c>
      <c r="D108" s="324">
        <v>106</v>
      </c>
      <c r="E108" s="399">
        <f t="shared" si="1"/>
        <v>1.944</v>
      </c>
    </row>
    <row r="109" ht="36" customHeight="1" spans="1:5">
      <c r="A109" s="398">
        <v>20113</v>
      </c>
      <c r="B109" s="246" t="s">
        <v>175</v>
      </c>
      <c r="C109" s="324">
        <f>SUM(C110:C119)</f>
        <v>175</v>
      </c>
      <c r="D109" s="324">
        <f>SUM(D110:D119)</f>
        <v>148</v>
      </c>
      <c r="E109" s="399">
        <f t="shared" si="1"/>
        <v>-0.154</v>
      </c>
    </row>
    <row r="110" ht="36" customHeight="1" spans="1:5">
      <c r="A110" s="398">
        <v>2011301</v>
      </c>
      <c r="B110" s="246" t="s">
        <v>111</v>
      </c>
      <c r="C110" s="324">
        <v>0</v>
      </c>
      <c r="D110" s="324">
        <v>0</v>
      </c>
      <c r="E110" s="399">
        <f t="shared" si="1"/>
        <v>0</v>
      </c>
    </row>
    <row r="111" ht="36" customHeight="1" spans="1:5">
      <c r="A111" s="398">
        <v>2011302</v>
      </c>
      <c r="B111" s="246" t="s">
        <v>112</v>
      </c>
      <c r="C111" s="324">
        <v>70</v>
      </c>
      <c r="D111" s="324">
        <v>35</v>
      </c>
      <c r="E111" s="399">
        <f t="shared" si="1"/>
        <v>-0.5</v>
      </c>
    </row>
    <row r="112" ht="36" customHeight="1" spans="1:5">
      <c r="A112" s="398">
        <v>2011303</v>
      </c>
      <c r="B112" s="246" t="s">
        <v>113</v>
      </c>
      <c r="C112" s="324">
        <v>0</v>
      </c>
      <c r="D112" s="324">
        <v>0</v>
      </c>
      <c r="E112" s="399">
        <f t="shared" si="1"/>
        <v>0</v>
      </c>
    </row>
    <row r="113" ht="36" customHeight="1" spans="1:5">
      <c r="A113" s="398">
        <v>2011304</v>
      </c>
      <c r="B113" s="246" t="s">
        <v>176</v>
      </c>
      <c r="C113" s="324">
        <v>0</v>
      </c>
      <c r="D113" s="324">
        <v>0</v>
      </c>
      <c r="E113" s="399">
        <f t="shared" si="1"/>
        <v>0</v>
      </c>
    </row>
    <row r="114" ht="36" customHeight="1" spans="1:5">
      <c r="A114" s="398">
        <v>2011305</v>
      </c>
      <c r="B114" s="246" t="s">
        <v>177</v>
      </c>
      <c r="C114" s="324">
        <v>0</v>
      </c>
      <c r="D114" s="324">
        <v>0</v>
      </c>
      <c r="E114" s="399">
        <f t="shared" si="1"/>
        <v>0</v>
      </c>
    </row>
    <row r="115" ht="36" customHeight="1" spans="1:5">
      <c r="A115" s="398">
        <v>2011306</v>
      </c>
      <c r="B115" s="246" t="s">
        <v>178</v>
      </c>
      <c r="C115" s="324">
        <v>0</v>
      </c>
      <c r="D115" s="324">
        <v>0</v>
      </c>
      <c r="E115" s="399">
        <f t="shared" si="1"/>
        <v>0</v>
      </c>
    </row>
    <row r="116" ht="36" customHeight="1" spans="1:5">
      <c r="A116" s="398">
        <v>2011307</v>
      </c>
      <c r="B116" s="246" t="s">
        <v>179</v>
      </c>
      <c r="C116" s="324">
        <v>0</v>
      </c>
      <c r="D116" s="324">
        <v>0</v>
      </c>
      <c r="E116" s="399">
        <f t="shared" si="1"/>
        <v>0</v>
      </c>
    </row>
    <row r="117" ht="36" customHeight="1" spans="1:5">
      <c r="A117" s="398">
        <v>2011308</v>
      </c>
      <c r="B117" s="246" t="s">
        <v>180</v>
      </c>
      <c r="C117" s="324">
        <v>0</v>
      </c>
      <c r="D117" s="324">
        <v>0</v>
      </c>
      <c r="E117" s="399">
        <f t="shared" si="1"/>
        <v>0</v>
      </c>
    </row>
    <row r="118" ht="36" customHeight="1" spans="1:5">
      <c r="A118" s="398">
        <v>2011350</v>
      </c>
      <c r="B118" s="246" t="s">
        <v>120</v>
      </c>
      <c r="C118" s="324">
        <v>105</v>
      </c>
      <c r="D118" s="324">
        <v>113</v>
      </c>
      <c r="E118" s="399">
        <f t="shared" si="1"/>
        <v>0.076</v>
      </c>
    </row>
    <row r="119" ht="36" customHeight="1" spans="1:5">
      <c r="A119" s="398">
        <v>2011399</v>
      </c>
      <c r="B119" s="246" t="s">
        <v>181</v>
      </c>
      <c r="C119" s="324">
        <v>0</v>
      </c>
      <c r="D119" s="324">
        <v>0</v>
      </c>
      <c r="E119" s="399">
        <f t="shared" si="1"/>
        <v>0</v>
      </c>
    </row>
    <row r="120" ht="36" customHeight="1" spans="1:5">
      <c r="A120" s="398">
        <v>20114</v>
      </c>
      <c r="B120" s="246" t="s">
        <v>182</v>
      </c>
      <c r="C120" s="324">
        <f>SUM(C121:C131)</f>
        <v>0</v>
      </c>
      <c r="D120" s="324">
        <f>SUM(D121:D131)</f>
        <v>35</v>
      </c>
      <c r="E120" s="399">
        <f t="shared" si="1"/>
        <v>0</v>
      </c>
    </row>
    <row r="121" ht="36" customHeight="1" spans="1:5">
      <c r="A121" s="398">
        <v>2011401</v>
      </c>
      <c r="B121" s="246" t="s">
        <v>111</v>
      </c>
      <c r="C121" s="324">
        <v>0</v>
      </c>
      <c r="D121" s="324">
        <v>0</v>
      </c>
      <c r="E121" s="399">
        <f t="shared" si="1"/>
        <v>0</v>
      </c>
    </row>
    <row r="122" ht="36" customHeight="1" spans="1:5">
      <c r="A122" s="398">
        <v>2011402</v>
      </c>
      <c r="B122" s="246" t="s">
        <v>112</v>
      </c>
      <c r="C122" s="324">
        <v>0</v>
      </c>
      <c r="D122" s="324">
        <v>0</v>
      </c>
      <c r="E122" s="399">
        <f t="shared" si="1"/>
        <v>0</v>
      </c>
    </row>
    <row r="123" ht="36" customHeight="1" spans="1:5">
      <c r="A123" s="398">
        <v>2011403</v>
      </c>
      <c r="B123" s="246" t="s">
        <v>113</v>
      </c>
      <c r="C123" s="324">
        <v>0</v>
      </c>
      <c r="D123" s="324">
        <v>0</v>
      </c>
      <c r="E123" s="399">
        <f t="shared" si="1"/>
        <v>0</v>
      </c>
    </row>
    <row r="124" ht="36" customHeight="1" spans="1:5">
      <c r="A124" s="398">
        <v>2011404</v>
      </c>
      <c r="B124" s="246" t="s">
        <v>183</v>
      </c>
      <c r="C124" s="324">
        <v>0</v>
      </c>
      <c r="D124" s="324">
        <v>0</v>
      </c>
      <c r="E124" s="399">
        <f t="shared" si="1"/>
        <v>0</v>
      </c>
    </row>
    <row r="125" ht="36" customHeight="1" spans="1:5">
      <c r="A125" s="398">
        <v>2011405</v>
      </c>
      <c r="B125" s="246" t="s">
        <v>184</v>
      </c>
      <c r="C125" s="324">
        <v>0</v>
      </c>
      <c r="D125" s="324">
        <v>30</v>
      </c>
      <c r="E125" s="399">
        <f t="shared" si="1"/>
        <v>0</v>
      </c>
    </row>
    <row r="126" ht="36" customHeight="1" spans="1:5">
      <c r="A126" s="398">
        <v>2011408</v>
      </c>
      <c r="B126" s="246" t="s">
        <v>185</v>
      </c>
      <c r="C126" s="324">
        <v>0</v>
      </c>
      <c r="D126" s="324">
        <v>0</v>
      </c>
      <c r="E126" s="399">
        <f t="shared" si="1"/>
        <v>0</v>
      </c>
    </row>
    <row r="127" ht="36" customHeight="1" spans="1:5">
      <c r="A127" s="398">
        <v>2011409</v>
      </c>
      <c r="B127" s="246" t="s">
        <v>186</v>
      </c>
      <c r="C127" s="324">
        <v>0</v>
      </c>
      <c r="D127" s="324">
        <v>5</v>
      </c>
      <c r="E127" s="399">
        <f t="shared" si="1"/>
        <v>0</v>
      </c>
    </row>
    <row r="128" ht="36" customHeight="1" spans="1:5">
      <c r="A128" s="398">
        <v>2011410</v>
      </c>
      <c r="B128" s="246" t="s">
        <v>187</v>
      </c>
      <c r="C128" s="324">
        <v>0</v>
      </c>
      <c r="D128" s="324">
        <v>0</v>
      </c>
      <c r="E128" s="399">
        <f t="shared" si="1"/>
        <v>0</v>
      </c>
    </row>
    <row r="129" ht="36" customHeight="1" spans="1:5">
      <c r="A129" s="398">
        <v>2011411</v>
      </c>
      <c r="B129" s="246" t="s">
        <v>188</v>
      </c>
      <c r="C129" s="324">
        <v>0</v>
      </c>
      <c r="D129" s="324">
        <v>0</v>
      </c>
      <c r="E129" s="399">
        <f t="shared" si="1"/>
        <v>0</v>
      </c>
    </row>
    <row r="130" ht="36" customHeight="1" spans="1:5">
      <c r="A130" s="398">
        <v>2011450</v>
      </c>
      <c r="B130" s="246" t="s">
        <v>120</v>
      </c>
      <c r="C130" s="324">
        <v>0</v>
      </c>
      <c r="D130" s="324">
        <v>0</v>
      </c>
      <c r="E130" s="399">
        <f t="shared" si="1"/>
        <v>0</v>
      </c>
    </row>
    <row r="131" ht="36" customHeight="1" spans="1:5">
      <c r="A131" s="398">
        <v>2011499</v>
      </c>
      <c r="B131" s="246" t="s">
        <v>189</v>
      </c>
      <c r="C131" s="324">
        <v>0</v>
      </c>
      <c r="D131" s="324">
        <v>0</v>
      </c>
      <c r="E131" s="399">
        <f t="shared" si="1"/>
        <v>0</v>
      </c>
    </row>
    <row r="132" ht="36" customHeight="1" spans="1:5">
      <c r="A132" s="398">
        <v>20123</v>
      </c>
      <c r="B132" s="246" t="s">
        <v>190</v>
      </c>
      <c r="C132" s="324">
        <f>SUM(C133:C138)</f>
        <v>170</v>
      </c>
      <c r="D132" s="324">
        <f>SUM(D133:D138)</f>
        <v>125</v>
      </c>
      <c r="E132" s="399">
        <f t="shared" si="1"/>
        <v>-0.265</v>
      </c>
    </row>
    <row r="133" ht="36" customHeight="1" spans="1:5">
      <c r="A133" s="398">
        <v>2012301</v>
      </c>
      <c r="B133" s="246" t="s">
        <v>111</v>
      </c>
      <c r="C133" s="324">
        <v>159</v>
      </c>
      <c r="D133" s="324">
        <v>111</v>
      </c>
      <c r="E133" s="399">
        <f t="shared" ref="E133:E196" si="2">IFERROR(D133/C133-1,0)</f>
        <v>-0.302</v>
      </c>
    </row>
    <row r="134" ht="36" customHeight="1" spans="1:5">
      <c r="A134" s="398">
        <v>2012302</v>
      </c>
      <c r="B134" s="246" t="s">
        <v>112</v>
      </c>
      <c r="C134" s="324">
        <v>11</v>
      </c>
      <c r="D134" s="324">
        <v>10</v>
      </c>
      <c r="E134" s="399">
        <f t="shared" si="2"/>
        <v>-0.091</v>
      </c>
    </row>
    <row r="135" ht="36" customHeight="1" spans="1:5">
      <c r="A135" s="398">
        <v>2012303</v>
      </c>
      <c r="B135" s="246" t="s">
        <v>113</v>
      </c>
      <c r="C135" s="324">
        <v>0</v>
      </c>
      <c r="D135" s="324">
        <v>0</v>
      </c>
      <c r="E135" s="399">
        <f t="shared" si="2"/>
        <v>0</v>
      </c>
    </row>
    <row r="136" ht="36" customHeight="1" spans="1:5">
      <c r="A136" s="398">
        <v>2012304</v>
      </c>
      <c r="B136" s="246" t="s">
        <v>191</v>
      </c>
      <c r="C136" s="324">
        <v>0</v>
      </c>
      <c r="D136" s="324">
        <v>4</v>
      </c>
      <c r="E136" s="399">
        <f t="shared" si="2"/>
        <v>0</v>
      </c>
    </row>
    <row r="137" ht="36" customHeight="1" spans="1:5">
      <c r="A137" s="398">
        <v>2012350</v>
      </c>
      <c r="B137" s="246" t="s">
        <v>120</v>
      </c>
      <c r="C137" s="324">
        <v>0</v>
      </c>
      <c r="D137" s="324">
        <v>0</v>
      </c>
      <c r="E137" s="399">
        <f t="shared" si="2"/>
        <v>0</v>
      </c>
    </row>
    <row r="138" ht="36" customHeight="1" spans="1:5">
      <c r="A138" s="398">
        <v>2012399</v>
      </c>
      <c r="B138" s="246" t="s">
        <v>192</v>
      </c>
      <c r="C138" s="324">
        <v>0</v>
      </c>
      <c r="D138" s="324">
        <v>0</v>
      </c>
      <c r="E138" s="399">
        <f t="shared" si="2"/>
        <v>0</v>
      </c>
    </row>
    <row r="139" ht="36" customHeight="1" spans="1:5">
      <c r="A139" s="398">
        <v>20125</v>
      </c>
      <c r="B139" s="246" t="s">
        <v>193</v>
      </c>
      <c r="C139" s="324">
        <f>SUM(C140:C146)</f>
        <v>0</v>
      </c>
      <c r="D139" s="324">
        <f>SUM(D140:D146)</f>
        <v>0</v>
      </c>
      <c r="E139" s="399">
        <f t="shared" si="2"/>
        <v>0</v>
      </c>
    </row>
    <row r="140" ht="36" customHeight="1" spans="1:5">
      <c r="A140" s="398">
        <v>2012501</v>
      </c>
      <c r="B140" s="246" t="s">
        <v>111</v>
      </c>
      <c r="C140" s="324">
        <v>0</v>
      </c>
      <c r="D140" s="324">
        <v>0</v>
      </c>
      <c r="E140" s="399">
        <f t="shared" si="2"/>
        <v>0</v>
      </c>
    </row>
    <row r="141" ht="36" customHeight="1" spans="1:5">
      <c r="A141" s="398">
        <v>2012502</v>
      </c>
      <c r="B141" s="246" t="s">
        <v>112</v>
      </c>
      <c r="C141" s="324">
        <v>0</v>
      </c>
      <c r="D141" s="324">
        <v>0</v>
      </c>
      <c r="E141" s="399">
        <f t="shared" si="2"/>
        <v>0</v>
      </c>
    </row>
    <row r="142" ht="36" customHeight="1" spans="1:5">
      <c r="A142" s="398">
        <v>2012503</v>
      </c>
      <c r="B142" s="246" t="s">
        <v>113</v>
      </c>
      <c r="C142" s="324">
        <v>0</v>
      </c>
      <c r="D142" s="324">
        <v>0</v>
      </c>
      <c r="E142" s="399">
        <f t="shared" si="2"/>
        <v>0</v>
      </c>
    </row>
    <row r="143" ht="36" customHeight="1" spans="1:5">
      <c r="A143" s="398">
        <v>2012504</v>
      </c>
      <c r="B143" s="246" t="s">
        <v>194</v>
      </c>
      <c r="C143" s="324">
        <v>0</v>
      </c>
      <c r="D143" s="324">
        <v>0</v>
      </c>
      <c r="E143" s="399">
        <f t="shared" si="2"/>
        <v>0</v>
      </c>
    </row>
    <row r="144" ht="36" customHeight="1" spans="1:5">
      <c r="A144" s="398">
        <v>2012505</v>
      </c>
      <c r="B144" s="246" t="s">
        <v>195</v>
      </c>
      <c r="C144" s="324">
        <v>0</v>
      </c>
      <c r="D144" s="324">
        <v>0</v>
      </c>
      <c r="E144" s="399">
        <f t="shared" si="2"/>
        <v>0</v>
      </c>
    </row>
    <row r="145" ht="36" customHeight="1" spans="1:5">
      <c r="A145" s="398">
        <v>2012550</v>
      </c>
      <c r="B145" s="246" t="s">
        <v>120</v>
      </c>
      <c r="C145" s="324">
        <v>0</v>
      </c>
      <c r="D145" s="324">
        <v>0</v>
      </c>
      <c r="E145" s="399">
        <f t="shared" si="2"/>
        <v>0</v>
      </c>
    </row>
    <row r="146" ht="36" customHeight="1" spans="1:5">
      <c r="A146" s="398">
        <v>2012599</v>
      </c>
      <c r="B146" s="246" t="s">
        <v>196</v>
      </c>
      <c r="C146" s="324">
        <v>0</v>
      </c>
      <c r="D146" s="324">
        <v>0</v>
      </c>
      <c r="E146" s="399">
        <f t="shared" si="2"/>
        <v>0</v>
      </c>
    </row>
    <row r="147" ht="36" customHeight="1" spans="1:5">
      <c r="A147" s="398">
        <v>20126</v>
      </c>
      <c r="B147" s="246" t="s">
        <v>197</v>
      </c>
      <c r="C147" s="324">
        <f>SUM(C148:C152)</f>
        <v>95</v>
      </c>
      <c r="D147" s="324">
        <f>SUM(D148:D152)</f>
        <v>85</v>
      </c>
      <c r="E147" s="399">
        <f t="shared" si="2"/>
        <v>-0.105</v>
      </c>
    </row>
    <row r="148" ht="36" customHeight="1" spans="1:5">
      <c r="A148" s="398">
        <v>2012601</v>
      </c>
      <c r="B148" s="246" t="s">
        <v>111</v>
      </c>
      <c r="C148" s="324">
        <v>83</v>
      </c>
      <c r="D148" s="324">
        <v>75</v>
      </c>
      <c r="E148" s="399">
        <f t="shared" si="2"/>
        <v>-0.096</v>
      </c>
    </row>
    <row r="149" ht="36" customHeight="1" spans="1:5">
      <c r="A149" s="398">
        <v>2012602</v>
      </c>
      <c r="B149" s="246" t="s">
        <v>112</v>
      </c>
      <c r="C149" s="324">
        <v>0</v>
      </c>
      <c r="D149" s="324">
        <v>0</v>
      </c>
      <c r="E149" s="399">
        <f t="shared" si="2"/>
        <v>0</v>
      </c>
    </row>
    <row r="150" ht="36" customHeight="1" spans="1:5">
      <c r="A150" s="398">
        <v>2012603</v>
      </c>
      <c r="B150" s="246" t="s">
        <v>113</v>
      </c>
      <c r="C150" s="324">
        <v>0</v>
      </c>
      <c r="D150" s="324">
        <v>0</v>
      </c>
      <c r="E150" s="399">
        <f t="shared" si="2"/>
        <v>0</v>
      </c>
    </row>
    <row r="151" ht="36" customHeight="1" spans="1:5">
      <c r="A151" s="398">
        <v>2012604</v>
      </c>
      <c r="B151" s="246" t="s">
        <v>198</v>
      </c>
      <c r="C151" s="324">
        <v>0</v>
      </c>
      <c r="D151" s="324">
        <v>0</v>
      </c>
      <c r="E151" s="399">
        <f t="shared" si="2"/>
        <v>0</v>
      </c>
    </row>
    <row r="152" ht="36" customHeight="1" spans="1:5">
      <c r="A152" s="398">
        <v>2012699</v>
      </c>
      <c r="B152" s="246" t="s">
        <v>199</v>
      </c>
      <c r="C152" s="324">
        <v>12</v>
      </c>
      <c r="D152" s="324">
        <v>10</v>
      </c>
      <c r="E152" s="399">
        <f t="shared" si="2"/>
        <v>-0.167</v>
      </c>
    </row>
    <row r="153" ht="36" customHeight="1" spans="1:5">
      <c r="A153" s="398">
        <v>20128</v>
      </c>
      <c r="B153" s="246" t="s">
        <v>200</v>
      </c>
      <c r="C153" s="324">
        <f>SUM(C154:C159)</f>
        <v>126</v>
      </c>
      <c r="D153" s="324">
        <f>SUM(D154:D159)</f>
        <v>92</v>
      </c>
      <c r="E153" s="399">
        <f t="shared" si="2"/>
        <v>-0.27</v>
      </c>
    </row>
    <row r="154" ht="36" customHeight="1" spans="1:5">
      <c r="A154" s="398">
        <v>2012801</v>
      </c>
      <c r="B154" s="246" t="s">
        <v>111</v>
      </c>
      <c r="C154" s="324">
        <v>119</v>
      </c>
      <c r="D154" s="324">
        <v>92</v>
      </c>
      <c r="E154" s="399">
        <f t="shared" si="2"/>
        <v>-0.227</v>
      </c>
    </row>
    <row r="155" ht="36" customHeight="1" spans="1:5">
      <c r="A155" s="398">
        <v>2012802</v>
      </c>
      <c r="B155" s="246" t="s">
        <v>112</v>
      </c>
      <c r="C155" s="324">
        <v>3</v>
      </c>
      <c r="D155" s="324">
        <v>0</v>
      </c>
      <c r="E155" s="399">
        <f t="shared" si="2"/>
        <v>-1</v>
      </c>
    </row>
    <row r="156" ht="36" customHeight="1" spans="1:5">
      <c r="A156" s="398">
        <v>2012803</v>
      </c>
      <c r="B156" s="246" t="s">
        <v>113</v>
      </c>
      <c r="C156" s="324">
        <v>0</v>
      </c>
      <c r="D156" s="324">
        <v>0</v>
      </c>
      <c r="E156" s="399">
        <f t="shared" si="2"/>
        <v>0</v>
      </c>
    </row>
    <row r="157" ht="36" customHeight="1" spans="1:5">
      <c r="A157" s="398">
        <v>2012804</v>
      </c>
      <c r="B157" s="246" t="s">
        <v>125</v>
      </c>
      <c r="C157" s="324">
        <v>0</v>
      </c>
      <c r="D157" s="324">
        <v>0</v>
      </c>
      <c r="E157" s="399">
        <f t="shared" si="2"/>
        <v>0</v>
      </c>
    </row>
    <row r="158" ht="36" customHeight="1" spans="1:5">
      <c r="A158" s="398">
        <v>2012850</v>
      </c>
      <c r="B158" s="246" t="s">
        <v>120</v>
      </c>
      <c r="C158" s="324">
        <v>0</v>
      </c>
      <c r="D158" s="324">
        <v>0</v>
      </c>
      <c r="E158" s="399">
        <f t="shared" si="2"/>
        <v>0</v>
      </c>
    </row>
    <row r="159" ht="36" customHeight="1" spans="1:5">
      <c r="A159" s="398">
        <v>2012899</v>
      </c>
      <c r="B159" s="246" t="s">
        <v>201</v>
      </c>
      <c r="C159" s="324">
        <v>4</v>
      </c>
      <c r="D159" s="324">
        <v>0</v>
      </c>
      <c r="E159" s="399">
        <f t="shared" si="2"/>
        <v>-1</v>
      </c>
    </row>
    <row r="160" ht="36" customHeight="1" spans="1:5">
      <c r="A160" s="398">
        <v>20129</v>
      </c>
      <c r="B160" s="246" t="s">
        <v>202</v>
      </c>
      <c r="C160" s="324">
        <f>SUM(C161:C166)</f>
        <v>706</v>
      </c>
      <c r="D160" s="324">
        <f>SUM(D161:D166)</f>
        <v>558</v>
      </c>
      <c r="E160" s="399">
        <f t="shared" si="2"/>
        <v>-0.21</v>
      </c>
    </row>
    <row r="161" ht="36" customHeight="1" spans="1:5">
      <c r="A161" s="398">
        <v>2012901</v>
      </c>
      <c r="B161" s="246" t="s">
        <v>111</v>
      </c>
      <c r="C161" s="324">
        <v>512</v>
      </c>
      <c r="D161" s="324">
        <v>414</v>
      </c>
      <c r="E161" s="399">
        <f t="shared" si="2"/>
        <v>-0.191</v>
      </c>
    </row>
    <row r="162" ht="36" customHeight="1" spans="1:5">
      <c r="A162" s="398">
        <v>2012902</v>
      </c>
      <c r="B162" s="246" t="s">
        <v>112</v>
      </c>
      <c r="C162" s="324">
        <v>158</v>
      </c>
      <c r="D162" s="324">
        <v>70</v>
      </c>
      <c r="E162" s="399">
        <f t="shared" si="2"/>
        <v>-0.557</v>
      </c>
    </row>
    <row r="163" ht="36" customHeight="1" spans="1:5">
      <c r="A163" s="398">
        <v>2012903</v>
      </c>
      <c r="B163" s="246" t="s">
        <v>113</v>
      </c>
      <c r="C163" s="324">
        <v>0</v>
      </c>
      <c r="D163" s="324">
        <v>0</v>
      </c>
      <c r="E163" s="399">
        <f t="shared" si="2"/>
        <v>0</v>
      </c>
    </row>
    <row r="164" ht="36" customHeight="1" spans="1:5">
      <c r="A164" s="398">
        <v>2012906</v>
      </c>
      <c r="B164" s="246" t="s">
        <v>203</v>
      </c>
      <c r="C164" s="324">
        <v>0</v>
      </c>
      <c r="D164" s="324">
        <v>0</v>
      </c>
      <c r="E164" s="399">
        <f t="shared" si="2"/>
        <v>0</v>
      </c>
    </row>
    <row r="165" ht="36" customHeight="1" spans="1:5">
      <c r="A165" s="398">
        <v>2012950</v>
      </c>
      <c r="B165" s="246" t="s">
        <v>120</v>
      </c>
      <c r="C165" s="324">
        <v>0</v>
      </c>
      <c r="D165" s="324">
        <v>0</v>
      </c>
      <c r="E165" s="399">
        <f t="shared" si="2"/>
        <v>0</v>
      </c>
    </row>
    <row r="166" ht="36" customHeight="1" spans="1:5">
      <c r="A166" s="398">
        <v>2012999</v>
      </c>
      <c r="B166" s="246" t="s">
        <v>204</v>
      </c>
      <c r="C166" s="324">
        <v>36</v>
      </c>
      <c r="D166" s="324">
        <v>74</v>
      </c>
      <c r="E166" s="399">
        <f t="shared" si="2"/>
        <v>1.056</v>
      </c>
    </row>
    <row r="167" ht="36" customHeight="1" spans="1:5">
      <c r="A167" s="398">
        <v>20131</v>
      </c>
      <c r="B167" s="246" t="s">
        <v>205</v>
      </c>
      <c r="C167" s="324">
        <f>SUM(C168:C173)</f>
        <v>1283</v>
      </c>
      <c r="D167" s="324">
        <f>SUM(D168:D173)</f>
        <v>780</v>
      </c>
      <c r="E167" s="399">
        <f t="shared" si="2"/>
        <v>-0.392</v>
      </c>
    </row>
    <row r="168" ht="36" customHeight="1" spans="1:5">
      <c r="A168" s="398">
        <v>2013101</v>
      </c>
      <c r="B168" s="246" t="s">
        <v>111</v>
      </c>
      <c r="C168" s="324">
        <v>937</v>
      </c>
      <c r="D168" s="324">
        <v>763</v>
      </c>
      <c r="E168" s="399">
        <f t="shared" si="2"/>
        <v>-0.186</v>
      </c>
    </row>
    <row r="169" ht="36" customHeight="1" spans="1:5">
      <c r="A169" s="398">
        <v>2013102</v>
      </c>
      <c r="B169" s="246" t="s">
        <v>112</v>
      </c>
      <c r="C169" s="324">
        <v>341</v>
      </c>
      <c r="D169" s="324">
        <v>17</v>
      </c>
      <c r="E169" s="399">
        <f t="shared" si="2"/>
        <v>-0.95</v>
      </c>
    </row>
    <row r="170" ht="36" customHeight="1" spans="1:5">
      <c r="A170" s="398">
        <v>2013103</v>
      </c>
      <c r="B170" s="246" t="s">
        <v>113</v>
      </c>
      <c r="C170" s="324">
        <v>0</v>
      </c>
      <c r="D170" s="324">
        <v>0</v>
      </c>
      <c r="E170" s="399">
        <f t="shared" si="2"/>
        <v>0</v>
      </c>
    </row>
    <row r="171" ht="36" customHeight="1" spans="1:5">
      <c r="A171" s="398">
        <v>2013105</v>
      </c>
      <c r="B171" s="246" t="s">
        <v>206</v>
      </c>
      <c r="C171" s="324">
        <v>0</v>
      </c>
      <c r="D171" s="324">
        <v>0</v>
      </c>
      <c r="E171" s="399">
        <f t="shared" si="2"/>
        <v>0</v>
      </c>
    </row>
    <row r="172" ht="36" customHeight="1" spans="1:5">
      <c r="A172" s="398">
        <v>2013150</v>
      </c>
      <c r="B172" s="246" t="s">
        <v>120</v>
      </c>
      <c r="C172" s="324">
        <v>0</v>
      </c>
      <c r="D172" s="324">
        <v>0</v>
      </c>
      <c r="E172" s="399">
        <f t="shared" si="2"/>
        <v>0</v>
      </c>
    </row>
    <row r="173" ht="36" customHeight="1" spans="1:5">
      <c r="A173" s="398">
        <v>2013199</v>
      </c>
      <c r="B173" s="246" t="s">
        <v>207</v>
      </c>
      <c r="C173" s="324">
        <v>5</v>
      </c>
      <c r="D173" s="324">
        <v>0</v>
      </c>
      <c r="E173" s="399">
        <f t="shared" si="2"/>
        <v>-1</v>
      </c>
    </row>
    <row r="174" ht="36" customHeight="1" spans="1:5">
      <c r="A174" s="398">
        <v>20132</v>
      </c>
      <c r="B174" s="246" t="s">
        <v>208</v>
      </c>
      <c r="C174" s="324">
        <f>SUM(C175:C180)</f>
        <v>694</v>
      </c>
      <c r="D174" s="324">
        <f>SUM(D175:D180)</f>
        <v>575</v>
      </c>
      <c r="E174" s="399">
        <f t="shared" si="2"/>
        <v>-0.171</v>
      </c>
    </row>
    <row r="175" ht="36" customHeight="1" spans="1:5">
      <c r="A175" s="398">
        <v>2013201</v>
      </c>
      <c r="B175" s="246" t="s">
        <v>111</v>
      </c>
      <c r="C175" s="324">
        <v>443</v>
      </c>
      <c r="D175" s="324">
        <v>405</v>
      </c>
      <c r="E175" s="399">
        <f t="shared" si="2"/>
        <v>-0.086</v>
      </c>
    </row>
    <row r="176" ht="36" customHeight="1" spans="1:5">
      <c r="A176" s="398">
        <v>2013202</v>
      </c>
      <c r="B176" s="246" t="s">
        <v>112</v>
      </c>
      <c r="C176" s="324">
        <v>236</v>
      </c>
      <c r="D176" s="324">
        <v>163</v>
      </c>
      <c r="E176" s="399">
        <f t="shared" si="2"/>
        <v>-0.309</v>
      </c>
    </row>
    <row r="177" ht="36" customHeight="1" spans="1:5">
      <c r="A177" s="398">
        <v>2013203</v>
      </c>
      <c r="B177" s="246" t="s">
        <v>113</v>
      </c>
      <c r="C177" s="324">
        <v>0</v>
      </c>
      <c r="D177" s="324">
        <v>0</v>
      </c>
      <c r="E177" s="399">
        <f t="shared" si="2"/>
        <v>0</v>
      </c>
    </row>
    <row r="178" ht="36" customHeight="1" spans="1:5">
      <c r="A178" s="398">
        <v>2013204</v>
      </c>
      <c r="B178" s="246" t="s">
        <v>209</v>
      </c>
      <c r="C178" s="324">
        <v>0</v>
      </c>
      <c r="D178" s="324">
        <v>0</v>
      </c>
      <c r="E178" s="399">
        <f t="shared" si="2"/>
        <v>0</v>
      </c>
    </row>
    <row r="179" ht="36" customHeight="1" spans="1:5">
      <c r="A179" s="398">
        <v>2013250</v>
      </c>
      <c r="B179" s="246" t="s">
        <v>120</v>
      </c>
      <c r="C179" s="324">
        <v>0</v>
      </c>
      <c r="D179" s="324">
        <v>0</v>
      </c>
      <c r="E179" s="399">
        <f t="shared" si="2"/>
        <v>0</v>
      </c>
    </row>
    <row r="180" ht="36" customHeight="1" spans="1:5">
      <c r="A180" s="398">
        <v>2013299</v>
      </c>
      <c r="B180" s="246" t="s">
        <v>210</v>
      </c>
      <c r="C180" s="324">
        <v>15</v>
      </c>
      <c r="D180" s="324">
        <v>7</v>
      </c>
      <c r="E180" s="399">
        <f t="shared" si="2"/>
        <v>-0.533</v>
      </c>
    </row>
    <row r="181" ht="36" customHeight="1" spans="1:5">
      <c r="A181" s="398">
        <v>20133</v>
      </c>
      <c r="B181" s="246" t="s">
        <v>211</v>
      </c>
      <c r="C181" s="324">
        <f>SUM(C182:C187)</f>
        <v>545</v>
      </c>
      <c r="D181" s="324">
        <f>SUM(D182:D187)</f>
        <v>460</v>
      </c>
      <c r="E181" s="399">
        <f t="shared" si="2"/>
        <v>-0.156</v>
      </c>
    </row>
    <row r="182" ht="36" customHeight="1" spans="1:5">
      <c r="A182" s="398">
        <v>2013301</v>
      </c>
      <c r="B182" s="246" t="s">
        <v>111</v>
      </c>
      <c r="C182" s="324">
        <v>227</v>
      </c>
      <c r="D182" s="324">
        <v>202</v>
      </c>
      <c r="E182" s="399">
        <f t="shared" si="2"/>
        <v>-0.11</v>
      </c>
    </row>
    <row r="183" ht="36" customHeight="1" spans="1:5">
      <c r="A183" s="398">
        <v>2013302</v>
      </c>
      <c r="B183" s="246" t="s">
        <v>112</v>
      </c>
      <c r="C183" s="324">
        <v>273</v>
      </c>
      <c r="D183" s="324">
        <v>212</v>
      </c>
      <c r="E183" s="399">
        <f t="shared" si="2"/>
        <v>-0.223</v>
      </c>
    </row>
    <row r="184" ht="36" customHeight="1" spans="1:5">
      <c r="A184" s="398">
        <v>2013303</v>
      </c>
      <c r="B184" s="246" t="s">
        <v>113</v>
      </c>
      <c r="C184" s="324">
        <v>0</v>
      </c>
      <c r="D184" s="324">
        <v>0</v>
      </c>
      <c r="E184" s="399">
        <f t="shared" si="2"/>
        <v>0</v>
      </c>
    </row>
    <row r="185" ht="36" customHeight="1" spans="1:5">
      <c r="A185" s="398">
        <v>2013304</v>
      </c>
      <c r="B185" s="246" t="s">
        <v>212</v>
      </c>
      <c r="C185" s="324">
        <v>45</v>
      </c>
      <c r="D185" s="324">
        <v>46</v>
      </c>
      <c r="E185" s="399">
        <f t="shared" si="2"/>
        <v>0.022</v>
      </c>
    </row>
    <row r="186" ht="36" customHeight="1" spans="1:5">
      <c r="A186" s="398">
        <v>2013350</v>
      </c>
      <c r="B186" s="246" t="s">
        <v>120</v>
      </c>
      <c r="C186" s="324">
        <v>0</v>
      </c>
      <c r="D186" s="324">
        <v>0</v>
      </c>
      <c r="E186" s="399">
        <f t="shared" si="2"/>
        <v>0</v>
      </c>
    </row>
    <row r="187" ht="36" customHeight="1" spans="1:5">
      <c r="A187" s="398">
        <v>2013399</v>
      </c>
      <c r="B187" s="246" t="s">
        <v>213</v>
      </c>
      <c r="C187" s="324">
        <v>0</v>
      </c>
      <c r="D187" s="324">
        <v>0</v>
      </c>
      <c r="E187" s="399">
        <f t="shared" si="2"/>
        <v>0</v>
      </c>
    </row>
    <row r="188" ht="36" customHeight="1" spans="1:5">
      <c r="A188" s="398">
        <v>20134</v>
      </c>
      <c r="B188" s="246" t="s">
        <v>214</v>
      </c>
      <c r="C188" s="324">
        <f>SUM(C189:C195)</f>
        <v>149</v>
      </c>
      <c r="D188" s="324">
        <f>SUM(D189:D195)</f>
        <v>121</v>
      </c>
      <c r="E188" s="399">
        <f t="shared" si="2"/>
        <v>-0.188</v>
      </c>
    </row>
    <row r="189" ht="36" customHeight="1" spans="1:5">
      <c r="A189" s="398">
        <v>2013401</v>
      </c>
      <c r="B189" s="246" t="s">
        <v>111</v>
      </c>
      <c r="C189" s="324">
        <v>142</v>
      </c>
      <c r="D189" s="324">
        <v>111</v>
      </c>
      <c r="E189" s="399">
        <f t="shared" si="2"/>
        <v>-0.218</v>
      </c>
    </row>
    <row r="190" ht="36" customHeight="1" spans="1:5">
      <c r="A190" s="398">
        <v>2013402</v>
      </c>
      <c r="B190" s="246" t="s">
        <v>112</v>
      </c>
      <c r="C190" s="324">
        <v>0</v>
      </c>
      <c r="D190" s="324">
        <v>0</v>
      </c>
      <c r="E190" s="399">
        <f t="shared" si="2"/>
        <v>0</v>
      </c>
    </row>
    <row r="191" ht="36" customHeight="1" spans="1:5">
      <c r="A191" s="398">
        <v>2013403</v>
      </c>
      <c r="B191" s="246" t="s">
        <v>113</v>
      </c>
      <c r="C191" s="324">
        <v>0</v>
      </c>
      <c r="D191" s="324">
        <v>0</v>
      </c>
      <c r="E191" s="399">
        <f t="shared" si="2"/>
        <v>0</v>
      </c>
    </row>
    <row r="192" ht="36" customHeight="1" spans="1:5">
      <c r="A192" s="398">
        <v>2013404</v>
      </c>
      <c r="B192" s="246" t="s">
        <v>215</v>
      </c>
      <c r="C192" s="324">
        <v>0</v>
      </c>
      <c r="D192" s="324">
        <v>0</v>
      </c>
      <c r="E192" s="399">
        <f t="shared" si="2"/>
        <v>0</v>
      </c>
    </row>
    <row r="193" ht="36" customHeight="1" spans="1:5">
      <c r="A193" s="398">
        <v>2013405</v>
      </c>
      <c r="B193" s="246" t="s">
        <v>216</v>
      </c>
      <c r="C193" s="324">
        <v>0</v>
      </c>
      <c r="D193" s="324">
        <v>5</v>
      </c>
      <c r="E193" s="399">
        <f t="shared" si="2"/>
        <v>0</v>
      </c>
    </row>
    <row r="194" ht="36" customHeight="1" spans="1:5">
      <c r="A194" s="398">
        <v>2013450</v>
      </c>
      <c r="B194" s="246" t="s">
        <v>120</v>
      </c>
      <c r="C194" s="324">
        <v>0</v>
      </c>
      <c r="D194" s="324">
        <v>0</v>
      </c>
      <c r="E194" s="399">
        <f t="shared" si="2"/>
        <v>0</v>
      </c>
    </row>
    <row r="195" ht="36" customHeight="1" spans="1:5">
      <c r="A195" s="398">
        <v>2013499</v>
      </c>
      <c r="B195" s="246" t="s">
        <v>217</v>
      </c>
      <c r="C195" s="324">
        <v>7</v>
      </c>
      <c r="D195" s="324">
        <v>5</v>
      </c>
      <c r="E195" s="399">
        <f t="shared" si="2"/>
        <v>-0.286</v>
      </c>
    </row>
    <row r="196" ht="36" customHeight="1" spans="1:5">
      <c r="A196" s="398">
        <v>20135</v>
      </c>
      <c r="B196" s="246" t="s">
        <v>218</v>
      </c>
      <c r="C196" s="324">
        <f>SUM(C197:C201)</f>
        <v>0</v>
      </c>
      <c r="D196" s="324">
        <f>SUM(D197:D201)</f>
        <v>0</v>
      </c>
      <c r="E196" s="399">
        <f t="shared" si="2"/>
        <v>0</v>
      </c>
    </row>
    <row r="197" ht="36" customHeight="1" spans="1:5">
      <c r="A197" s="398">
        <v>2013501</v>
      </c>
      <c r="B197" s="246" t="s">
        <v>111</v>
      </c>
      <c r="C197" s="324">
        <v>0</v>
      </c>
      <c r="D197" s="324">
        <v>0</v>
      </c>
      <c r="E197" s="399">
        <f t="shared" ref="E197:E260" si="3">IFERROR(D197/C197-1,0)</f>
        <v>0</v>
      </c>
    </row>
    <row r="198" ht="36" customHeight="1" spans="1:5">
      <c r="A198" s="398">
        <v>2013502</v>
      </c>
      <c r="B198" s="246" t="s">
        <v>112</v>
      </c>
      <c r="C198" s="324">
        <v>0</v>
      </c>
      <c r="D198" s="324">
        <v>0</v>
      </c>
      <c r="E198" s="399">
        <f t="shared" si="3"/>
        <v>0</v>
      </c>
    </row>
    <row r="199" ht="36" customHeight="1" spans="1:5">
      <c r="A199" s="398">
        <v>2013503</v>
      </c>
      <c r="B199" s="246" t="s">
        <v>113</v>
      </c>
      <c r="C199" s="324">
        <v>0</v>
      </c>
      <c r="D199" s="324">
        <v>0</v>
      </c>
      <c r="E199" s="399">
        <f t="shared" si="3"/>
        <v>0</v>
      </c>
    </row>
    <row r="200" ht="36" customHeight="1" spans="1:5">
      <c r="A200" s="398">
        <v>2013550</v>
      </c>
      <c r="B200" s="246" t="s">
        <v>120</v>
      </c>
      <c r="C200" s="324">
        <v>0</v>
      </c>
      <c r="D200" s="324">
        <v>0</v>
      </c>
      <c r="E200" s="399">
        <f t="shared" si="3"/>
        <v>0</v>
      </c>
    </row>
    <row r="201" ht="36" customHeight="1" spans="1:5">
      <c r="A201" s="398">
        <v>2013599</v>
      </c>
      <c r="B201" s="246" t="s">
        <v>219</v>
      </c>
      <c r="C201" s="324">
        <v>0</v>
      </c>
      <c r="D201" s="324">
        <v>0</v>
      </c>
      <c r="E201" s="399">
        <f t="shared" si="3"/>
        <v>0</v>
      </c>
    </row>
    <row r="202" ht="36" customHeight="1" spans="1:5">
      <c r="A202" s="398">
        <v>20136</v>
      </c>
      <c r="B202" s="246" t="s">
        <v>220</v>
      </c>
      <c r="C202" s="324">
        <f>SUM(C203:C207)</f>
        <v>938</v>
      </c>
      <c r="D202" s="324">
        <f>SUM(D203:D207)</f>
        <v>728</v>
      </c>
      <c r="E202" s="399">
        <f t="shared" si="3"/>
        <v>-0.224</v>
      </c>
    </row>
    <row r="203" ht="36" customHeight="1" spans="1:5">
      <c r="A203" s="398">
        <v>2013601</v>
      </c>
      <c r="B203" s="246" t="s">
        <v>111</v>
      </c>
      <c r="C203" s="324">
        <v>817</v>
      </c>
      <c r="D203" s="324">
        <v>690</v>
      </c>
      <c r="E203" s="399">
        <f t="shared" si="3"/>
        <v>-0.155</v>
      </c>
    </row>
    <row r="204" ht="36" customHeight="1" spans="1:5">
      <c r="A204" s="398">
        <v>2013602</v>
      </c>
      <c r="B204" s="246" t="s">
        <v>112</v>
      </c>
      <c r="C204" s="324">
        <v>116</v>
      </c>
      <c r="D204" s="324">
        <v>38</v>
      </c>
      <c r="E204" s="399">
        <f t="shared" si="3"/>
        <v>-0.672</v>
      </c>
    </row>
    <row r="205" ht="36" customHeight="1" spans="1:5">
      <c r="A205" s="398">
        <v>2013603</v>
      </c>
      <c r="B205" s="246" t="s">
        <v>113</v>
      </c>
      <c r="C205" s="324">
        <v>0</v>
      </c>
      <c r="D205" s="324">
        <v>0</v>
      </c>
      <c r="E205" s="399">
        <f t="shared" si="3"/>
        <v>0</v>
      </c>
    </row>
    <row r="206" ht="36" customHeight="1" spans="1:5">
      <c r="A206" s="398">
        <v>2013650</v>
      </c>
      <c r="B206" s="246" t="s">
        <v>120</v>
      </c>
      <c r="C206" s="324">
        <v>0</v>
      </c>
      <c r="D206" s="324">
        <v>0</v>
      </c>
      <c r="E206" s="399">
        <f t="shared" si="3"/>
        <v>0</v>
      </c>
    </row>
    <row r="207" ht="36" customHeight="1" spans="1:5">
      <c r="A207" s="398">
        <v>2013699</v>
      </c>
      <c r="B207" s="246" t="s">
        <v>221</v>
      </c>
      <c r="C207" s="324">
        <v>5</v>
      </c>
      <c r="D207" s="324">
        <v>0</v>
      </c>
      <c r="E207" s="399">
        <f t="shared" si="3"/>
        <v>-1</v>
      </c>
    </row>
    <row r="208" ht="36" customHeight="1" spans="1:5">
      <c r="A208" s="398">
        <v>20137</v>
      </c>
      <c r="B208" s="246" t="s">
        <v>222</v>
      </c>
      <c r="C208" s="324">
        <f>SUM(C209:C214)</f>
        <v>0</v>
      </c>
      <c r="D208" s="324">
        <f>SUM(D209:D214)</f>
        <v>0</v>
      </c>
      <c r="E208" s="399">
        <f t="shared" si="3"/>
        <v>0</v>
      </c>
    </row>
    <row r="209" ht="36" customHeight="1" spans="1:5">
      <c r="A209" s="398">
        <v>2013701</v>
      </c>
      <c r="B209" s="246" t="s">
        <v>111</v>
      </c>
      <c r="C209" s="324">
        <v>0</v>
      </c>
      <c r="D209" s="324">
        <v>0</v>
      </c>
      <c r="E209" s="399">
        <f t="shared" si="3"/>
        <v>0</v>
      </c>
    </row>
    <row r="210" ht="36" customHeight="1" spans="1:5">
      <c r="A210" s="398">
        <v>2013702</v>
      </c>
      <c r="B210" s="246" t="s">
        <v>112</v>
      </c>
      <c r="C210" s="324">
        <v>0</v>
      </c>
      <c r="D210" s="324">
        <v>0</v>
      </c>
      <c r="E210" s="399">
        <f t="shared" si="3"/>
        <v>0</v>
      </c>
    </row>
    <row r="211" ht="36" customHeight="1" spans="1:5">
      <c r="A211" s="398">
        <v>2013703</v>
      </c>
      <c r="B211" s="246" t="s">
        <v>113</v>
      </c>
      <c r="C211" s="324">
        <v>0</v>
      </c>
      <c r="D211" s="324">
        <v>0</v>
      </c>
      <c r="E211" s="399">
        <f t="shared" si="3"/>
        <v>0</v>
      </c>
    </row>
    <row r="212" ht="36" customHeight="1" spans="1:5">
      <c r="A212" s="398">
        <v>2013704</v>
      </c>
      <c r="B212" s="246" t="s">
        <v>223</v>
      </c>
      <c r="C212" s="324">
        <v>0</v>
      </c>
      <c r="D212" s="324">
        <v>0</v>
      </c>
      <c r="E212" s="399">
        <f t="shared" si="3"/>
        <v>0</v>
      </c>
    </row>
    <row r="213" ht="36" customHeight="1" spans="1:5">
      <c r="A213" s="398">
        <v>2013750</v>
      </c>
      <c r="B213" s="246" t="s">
        <v>120</v>
      </c>
      <c r="C213" s="324">
        <v>0</v>
      </c>
      <c r="D213" s="324">
        <v>0</v>
      </c>
      <c r="E213" s="399">
        <f t="shared" si="3"/>
        <v>0</v>
      </c>
    </row>
    <row r="214" ht="36" customHeight="1" spans="1:5">
      <c r="A214" s="398">
        <v>2013799</v>
      </c>
      <c r="B214" s="246" t="s">
        <v>224</v>
      </c>
      <c r="C214" s="324">
        <v>0</v>
      </c>
      <c r="D214" s="324">
        <v>0</v>
      </c>
      <c r="E214" s="399">
        <f t="shared" si="3"/>
        <v>0</v>
      </c>
    </row>
    <row r="215" ht="36" customHeight="1" spans="1:5">
      <c r="A215" s="398">
        <v>20138</v>
      </c>
      <c r="B215" s="246" t="s">
        <v>225</v>
      </c>
      <c r="C215" s="324">
        <f>SUM(C216:C229)</f>
        <v>1215</v>
      </c>
      <c r="D215" s="324">
        <f>SUM(D216:D229)</f>
        <v>1204</v>
      </c>
      <c r="E215" s="399">
        <f t="shared" si="3"/>
        <v>-0.009</v>
      </c>
    </row>
    <row r="216" ht="36" customHeight="1" spans="1:5">
      <c r="A216" s="398">
        <v>2013801</v>
      </c>
      <c r="B216" s="246" t="s">
        <v>111</v>
      </c>
      <c r="C216" s="324">
        <v>1077</v>
      </c>
      <c r="D216" s="324">
        <v>907</v>
      </c>
      <c r="E216" s="399">
        <f t="shared" si="3"/>
        <v>-0.158</v>
      </c>
    </row>
    <row r="217" ht="36" customHeight="1" spans="1:5">
      <c r="A217" s="398">
        <v>2013802</v>
      </c>
      <c r="B217" s="246" t="s">
        <v>112</v>
      </c>
      <c r="C217" s="324">
        <v>14</v>
      </c>
      <c r="D217" s="324">
        <v>18</v>
      </c>
      <c r="E217" s="399">
        <f t="shared" si="3"/>
        <v>0.286</v>
      </c>
    </row>
    <row r="218" ht="36" customHeight="1" spans="1:5">
      <c r="A218" s="398">
        <v>2013803</v>
      </c>
      <c r="B218" s="246" t="s">
        <v>113</v>
      </c>
      <c r="C218" s="324">
        <v>0</v>
      </c>
      <c r="D218" s="324">
        <v>0</v>
      </c>
      <c r="E218" s="399">
        <f t="shared" si="3"/>
        <v>0</v>
      </c>
    </row>
    <row r="219" ht="36" customHeight="1" spans="1:5">
      <c r="A219" s="398">
        <v>2013804</v>
      </c>
      <c r="B219" s="246" t="s">
        <v>226</v>
      </c>
      <c r="C219" s="324">
        <v>0</v>
      </c>
      <c r="D219" s="324">
        <v>0</v>
      </c>
      <c r="E219" s="399">
        <f t="shared" si="3"/>
        <v>0</v>
      </c>
    </row>
    <row r="220" ht="36" customHeight="1" spans="1:5">
      <c r="A220" s="398">
        <v>2013805</v>
      </c>
      <c r="B220" s="246" t="s">
        <v>227</v>
      </c>
      <c r="C220" s="324">
        <v>0</v>
      </c>
      <c r="D220" s="324">
        <v>0</v>
      </c>
      <c r="E220" s="399">
        <f t="shared" si="3"/>
        <v>0</v>
      </c>
    </row>
    <row r="221" ht="36" customHeight="1" spans="1:5">
      <c r="A221" s="398">
        <v>2013808</v>
      </c>
      <c r="B221" s="246" t="s">
        <v>152</v>
      </c>
      <c r="C221" s="324">
        <v>98</v>
      </c>
      <c r="D221" s="324">
        <v>0</v>
      </c>
      <c r="E221" s="399">
        <f t="shared" si="3"/>
        <v>-1</v>
      </c>
    </row>
    <row r="222" ht="36" customHeight="1" spans="1:5">
      <c r="A222" s="398">
        <v>2013810</v>
      </c>
      <c r="B222" s="246" t="s">
        <v>228</v>
      </c>
      <c r="C222" s="324">
        <v>0</v>
      </c>
      <c r="D222" s="324">
        <v>0</v>
      </c>
      <c r="E222" s="399">
        <f t="shared" si="3"/>
        <v>0</v>
      </c>
    </row>
    <row r="223" ht="36" customHeight="1" spans="1:5">
      <c r="A223" s="398">
        <v>2013812</v>
      </c>
      <c r="B223" s="246" t="s">
        <v>229</v>
      </c>
      <c r="C223" s="324">
        <v>0</v>
      </c>
      <c r="D223" s="324">
        <v>0</v>
      </c>
      <c r="E223" s="399">
        <f t="shared" si="3"/>
        <v>0</v>
      </c>
    </row>
    <row r="224" ht="36" customHeight="1" spans="1:5">
      <c r="A224" s="398">
        <v>2013813</v>
      </c>
      <c r="B224" s="246" t="s">
        <v>230</v>
      </c>
      <c r="C224" s="324">
        <v>0</v>
      </c>
      <c r="D224" s="324">
        <v>0</v>
      </c>
      <c r="E224" s="399">
        <f t="shared" si="3"/>
        <v>0</v>
      </c>
    </row>
    <row r="225" ht="36" customHeight="1" spans="1:5">
      <c r="A225" s="398">
        <v>2013814</v>
      </c>
      <c r="B225" s="246" t="s">
        <v>231</v>
      </c>
      <c r="C225" s="324">
        <v>0</v>
      </c>
      <c r="D225" s="324">
        <v>0</v>
      </c>
      <c r="E225" s="399">
        <f t="shared" si="3"/>
        <v>0</v>
      </c>
    </row>
    <row r="226" ht="36" customHeight="1" spans="1:5">
      <c r="A226" s="398">
        <v>2013815</v>
      </c>
      <c r="B226" s="246" t="s">
        <v>232</v>
      </c>
      <c r="C226" s="324">
        <v>0</v>
      </c>
      <c r="D226" s="324">
        <v>0</v>
      </c>
      <c r="E226" s="399">
        <f t="shared" si="3"/>
        <v>0</v>
      </c>
    </row>
    <row r="227" ht="36" customHeight="1" spans="1:5">
      <c r="A227" s="398">
        <v>2013816</v>
      </c>
      <c r="B227" s="246" t="s">
        <v>233</v>
      </c>
      <c r="C227" s="324">
        <v>16</v>
      </c>
      <c r="D227" s="324">
        <v>26</v>
      </c>
      <c r="E227" s="399">
        <f t="shared" si="3"/>
        <v>0.625</v>
      </c>
    </row>
    <row r="228" ht="36" customHeight="1" spans="1:5">
      <c r="A228" s="398">
        <v>2013850</v>
      </c>
      <c r="B228" s="246" t="s">
        <v>120</v>
      </c>
      <c r="C228" s="324">
        <v>0</v>
      </c>
      <c r="D228" s="324">
        <v>240</v>
      </c>
      <c r="E228" s="399">
        <f t="shared" si="3"/>
        <v>0</v>
      </c>
    </row>
    <row r="229" ht="36" customHeight="1" spans="1:5">
      <c r="A229" s="398">
        <v>2013899</v>
      </c>
      <c r="B229" s="246" t="s">
        <v>234</v>
      </c>
      <c r="C229" s="324">
        <v>10</v>
      </c>
      <c r="D229" s="324">
        <v>13</v>
      </c>
      <c r="E229" s="399">
        <f t="shared" si="3"/>
        <v>0.3</v>
      </c>
    </row>
    <row r="230" ht="36" customHeight="1" spans="1:5">
      <c r="A230" s="398">
        <v>20199</v>
      </c>
      <c r="B230" s="246" t="s">
        <v>235</v>
      </c>
      <c r="C230" s="324">
        <f>SUM(C231:C232)</f>
        <v>0</v>
      </c>
      <c r="D230" s="324">
        <f>SUM(D231:D232)</f>
        <v>25</v>
      </c>
      <c r="E230" s="399">
        <f t="shared" si="3"/>
        <v>0</v>
      </c>
    </row>
    <row r="231" ht="36" customHeight="1" spans="1:5">
      <c r="A231" s="398">
        <v>2019901</v>
      </c>
      <c r="B231" s="246" t="s">
        <v>236</v>
      </c>
      <c r="C231" s="324">
        <v>0</v>
      </c>
      <c r="D231" s="324">
        <v>0</v>
      </c>
      <c r="E231" s="399">
        <f t="shared" si="3"/>
        <v>0</v>
      </c>
    </row>
    <row r="232" ht="36" customHeight="1" spans="1:5">
      <c r="A232" s="398">
        <v>2019999</v>
      </c>
      <c r="B232" s="246" t="s">
        <v>237</v>
      </c>
      <c r="C232" s="324">
        <v>0</v>
      </c>
      <c r="D232" s="324">
        <v>25</v>
      </c>
      <c r="E232" s="399">
        <f t="shared" si="3"/>
        <v>0</v>
      </c>
    </row>
    <row r="233" ht="36" customHeight="1" spans="1:5">
      <c r="A233" s="398">
        <v>202</v>
      </c>
      <c r="B233" s="246" t="s">
        <v>238</v>
      </c>
      <c r="C233" s="324">
        <f>SUM(C234,C239,C241)</f>
        <v>0</v>
      </c>
      <c r="D233" s="324">
        <f>SUM(D234,D239,D241)</f>
        <v>0</v>
      </c>
      <c r="E233" s="399">
        <f t="shared" si="3"/>
        <v>0</v>
      </c>
    </row>
    <row r="234" ht="36" customHeight="1" spans="1:5">
      <c r="A234" s="398">
        <v>20205</v>
      </c>
      <c r="B234" s="246" t="s">
        <v>239</v>
      </c>
      <c r="C234" s="324">
        <f>SUM(C235:C238)</f>
        <v>0</v>
      </c>
      <c r="D234" s="324">
        <f>SUM(D235:D238)</f>
        <v>0</v>
      </c>
      <c r="E234" s="399">
        <f t="shared" si="3"/>
        <v>0</v>
      </c>
    </row>
    <row r="235" ht="36" customHeight="1" spans="1:5">
      <c r="A235" s="398">
        <v>2020503</v>
      </c>
      <c r="B235" s="246" t="s">
        <v>240</v>
      </c>
      <c r="C235" s="324">
        <v>0</v>
      </c>
      <c r="D235" s="324">
        <v>0</v>
      </c>
      <c r="E235" s="399">
        <f t="shared" si="3"/>
        <v>0</v>
      </c>
    </row>
    <row r="236" ht="36" customHeight="1" spans="1:5">
      <c r="A236" s="398">
        <v>2020504</v>
      </c>
      <c r="B236" s="246" t="s">
        <v>241</v>
      </c>
      <c r="C236" s="324">
        <v>0</v>
      </c>
      <c r="D236" s="324">
        <v>0</v>
      </c>
      <c r="E236" s="399">
        <f t="shared" si="3"/>
        <v>0</v>
      </c>
    </row>
    <row r="237" ht="36" customHeight="1" spans="1:5">
      <c r="A237" s="398">
        <v>2020505</v>
      </c>
      <c r="B237" s="246" t="s">
        <v>242</v>
      </c>
      <c r="C237" s="324">
        <v>0</v>
      </c>
      <c r="D237" s="324">
        <v>0</v>
      </c>
      <c r="E237" s="399">
        <f t="shared" si="3"/>
        <v>0</v>
      </c>
    </row>
    <row r="238" ht="36" customHeight="1" spans="1:5">
      <c r="A238" s="398">
        <v>2020599</v>
      </c>
      <c r="B238" s="246" t="s">
        <v>243</v>
      </c>
      <c r="C238" s="324">
        <v>0</v>
      </c>
      <c r="D238" s="324">
        <v>0</v>
      </c>
      <c r="E238" s="399">
        <f t="shared" si="3"/>
        <v>0</v>
      </c>
    </row>
    <row r="239" ht="36" customHeight="1" spans="1:5">
      <c r="A239" s="398">
        <v>20206</v>
      </c>
      <c r="B239" s="246" t="s">
        <v>244</v>
      </c>
      <c r="C239" s="324">
        <f>SUM(C240)</f>
        <v>0</v>
      </c>
      <c r="D239" s="324">
        <f>SUM(D240)</f>
        <v>0</v>
      </c>
      <c r="E239" s="399">
        <f t="shared" si="3"/>
        <v>0</v>
      </c>
    </row>
    <row r="240" ht="36" customHeight="1" spans="1:5">
      <c r="A240" s="398">
        <v>2020601</v>
      </c>
      <c r="B240" s="246" t="s">
        <v>245</v>
      </c>
      <c r="C240" s="324">
        <v>0</v>
      </c>
      <c r="D240" s="324">
        <v>0</v>
      </c>
      <c r="E240" s="399">
        <f t="shared" si="3"/>
        <v>0</v>
      </c>
    </row>
    <row r="241" ht="36" customHeight="1" spans="1:5">
      <c r="A241" s="398">
        <v>20299</v>
      </c>
      <c r="B241" s="246" t="s">
        <v>246</v>
      </c>
      <c r="C241" s="324">
        <f>SUM(C242)</f>
        <v>0</v>
      </c>
      <c r="D241" s="324">
        <f>SUM(D242)</f>
        <v>0</v>
      </c>
      <c r="E241" s="399">
        <f t="shared" si="3"/>
        <v>0</v>
      </c>
    </row>
    <row r="242" ht="36" customHeight="1" spans="1:5">
      <c r="A242" s="398">
        <v>2029999</v>
      </c>
      <c r="B242" s="246" t="s">
        <v>247</v>
      </c>
      <c r="C242" s="324">
        <v>0</v>
      </c>
      <c r="D242" s="324">
        <v>0</v>
      </c>
      <c r="E242" s="399">
        <f t="shared" si="3"/>
        <v>0</v>
      </c>
    </row>
    <row r="243" ht="36" customHeight="1" spans="1:5">
      <c r="A243" s="398">
        <v>203</v>
      </c>
      <c r="B243" s="246" t="s">
        <v>50</v>
      </c>
      <c r="C243" s="324">
        <f>SUM(C244,C248,C250,C252,C260)</f>
        <v>152</v>
      </c>
      <c r="D243" s="324">
        <f>SUM(D244,D248,D250,D252,D260)</f>
        <v>92</v>
      </c>
      <c r="E243" s="399">
        <f t="shared" si="3"/>
        <v>-0.395</v>
      </c>
    </row>
    <row r="244" ht="36" customHeight="1" spans="1:5">
      <c r="A244" s="398">
        <v>20301</v>
      </c>
      <c r="B244" s="246" t="s">
        <v>248</v>
      </c>
      <c r="C244" s="324">
        <f>SUM(C245:C247)</f>
        <v>0</v>
      </c>
      <c r="D244" s="324">
        <f>SUM(D245:D247)</f>
        <v>0</v>
      </c>
      <c r="E244" s="399">
        <f t="shared" si="3"/>
        <v>0</v>
      </c>
    </row>
    <row r="245" ht="36" customHeight="1" spans="1:5">
      <c r="A245" s="398">
        <v>2030101</v>
      </c>
      <c r="B245" s="246" t="s">
        <v>249</v>
      </c>
      <c r="C245" s="324">
        <v>0</v>
      </c>
      <c r="D245" s="324">
        <v>0</v>
      </c>
      <c r="E245" s="399">
        <f t="shared" si="3"/>
        <v>0</v>
      </c>
    </row>
    <row r="246" ht="36" customHeight="1" spans="1:5">
      <c r="A246" s="398">
        <v>2030102</v>
      </c>
      <c r="B246" s="246" t="s">
        <v>250</v>
      </c>
      <c r="C246" s="324">
        <v>0</v>
      </c>
      <c r="D246" s="324">
        <v>0</v>
      </c>
      <c r="E246" s="399">
        <f t="shared" si="3"/>
        <v>0</v>
      </c>
    </row>
    <row r="247" ht="36" customHeight="1" spans="1:5">
      <c r="A247" s="398">
        <v>2030199</v>
      </c>
      <c r="B247" s="246" t="s">
        <v>251</v>
      </c>
      <c r="C247" s="324">
        <v>0</v>
      </c>
      <c r="D247" s="324">
        <v>0</v>
      </c>
      <c r="E247" s="399">
        <f t="shared" si="3"/>
        <v>0</v>
      </c>
    </row>
    <row r="248" ht="36" customHeight="1" spans="1:5">
      <c r="A248" s="398">
        <v>20304</v>
      </c>
      <c r="B248" s="246" t="s">
        <v>252</v>
      </c>
      <c r="C248" s="324">
        <f>SUM(C249)</f>
        <v>0</v>
      </c>
      <c r="D248" s="324">
        <f>SUM(D249)</f>
        <v>0</v>
      </c>
      <c r="E248" s="399">
        <f t="shared" si="3"/>
        <v>0</v>
      </c>
    </row>
    <row r="249" ht="36" customHeight="1" spans="1:5">
      <c r="A249" s="398">
        <v>2030401</v>
      </c>
      <c r="B249" s="246" t="s">
        <v>253</v>
      </c>
      <c r="C249" s="324">
        <v>0</v>
      </c>
      <c r="D249" s="324">
        <v>0</v>
      </c>
      <c r="E249" s="399">
        <f t="shared" si="3"/>
        <v>0</v>
      </c>
    </row>
    <row r="250" ht="36" customHeight="1" spans="1:5">
      <c r="A250" s="398">
        <v>20305</v>
      </c>
      <c r="B250" s="246" t="s">
        <v>254</v>
      </c>
      <c r="C250" s="324">
        <f>SUM(C251)</f>
        <v>0</v>
      </c>
      <c r="D250" s="324">
        <f>SUM(D251)</f>
        <v>0</v>
      </c>
      <c r="E250" s="399">
        <f t="shared" si="3"/>
        <v>0</v>
      </c>
    </row>
    <row r="251" ht="36" customHeight="1" spans="1:5">
      <c r="A251" s="398">
        <v>2030501</v>
      </c>
      <c r="B251" s="246" t="s">
        <v>255</v>
      </c>
      <c r="C251" s="324">
        <v>0</v>
      </c>
      <c r="D251" s="324">
        <v>0</v>
      </c>
      <c r="E251" s="399">
        <f t="shared" si="3"/>
        <v>0</v>
      </c>
    </row>
    <row r="252" ht="36" customHeight="1" spans="1:5">
      <c r="A252" s="398">
        <v>20306</v>
      </c>
      <c r="B252" s="246" t="s">
        <v>256</v>
      </c>
      <c r="C252" s="324">
        <f>SUM(C253:C259)</f>
        <v>152</v>
      </c>
      <c r="D252" s="324">
        <f>SUM(D253:D259)</f>
        <v>92</v>
      </c>
      <c r="E252" s="399">
        <f t="shared" si="3"/>
        <v>-0.395</v>
      </c>
    </row>
    <row r="253" ht="36" customHeight="1" spans="1:5">
      <c r="A253" s="398">
        <v>2030601</v>
      </c>
      <c r="B253" s="246" t="s">
        <v>257</v>
      </c>
      <c r="C253" s="324">
        <v>35</v>
      </c>
      <c r="D253" s="324">
        <v>37</v>
      </c>
      <c r="E253" s="399">
        <f t="shared" si="3"/>
        <v>0.057</v>
      </c>
    </row>
    <row r="254" ht="36" customHeight="1" spans="1:5">
      <c r="A254" s="398">
        <v>2030602</v>
      </c>
      <c r="B254" s="246" t="s">
        <v>258</v>
      </c>
      <c r="C254" s="324">
        <v>0</v>
      </c>
      <c r="D254" s="324">
        <v>0</v>
      </c>
      <c r="E254" s="399">
        <f t="shared" si="3"/>
        <v>0</v>
      </c>
    </row>
    <row r="255" ht="36" customHeight="1" spans="1:5">
      <c r="A255" s="398">
        <v>2030603</v>
      </c>
      <c r="B255" s="246" t="s">
        <v>259</v>
      </c>
      <c r="C255" s="324">
        <v>0</v>
      </c>
      <c r="D255" s="324">
        <v>0</v>
      </c>
      <c r="E255" s="399">
        <f t="shared" si="3"/>
        <v>0</v>
      </c>
    </row>
    <row r="256" ht="36" customHeight="1" spans="1:5">
      <c r="A256" s="398">
        <v>2030604</v>
      </c>
      <c r="B256" s="246" t="s">
        <v>260</v>
      </c>
      <c r="C256" s="324">
        <v>0</v>
      </c>
      <c r="D256" s="324">
        <v>0</v>
      </c>
      <c r="E256" s="399">
        <f t="shared" si="3"/>
        <v>0</v>
      </c>
    </row>
    <row r="257" ht="36" customHeight="1" spans="1:5">
      <c r="A257" s="398">
        <v>2030607</v>
      </c>
      <c r="B257" s="246" t="s">
        <v>261</v>
      </c>
      <c r="C257" s="324">
        <v>117</v>
      </c>
      <c r="D257" s="324">
        <v>55</v>
      </c>
      <c r="E257" s="399">
        <f t="shared" si="3"/>
        <v>-0.53</v>
      </c>
    </row>
    <row r="258" ht="36" customHeight="1" spans="1:5">
      <c r="A258" s="398">
        <v>2030608</v>
      </c>
      <c r="B258" s="246" t="s">
        <v>262</v>
      </c>
      <c r="C258" s="324">
        <v>0</v>
      </c>
      <c r="D258" s="324">
        <v>0</v>
      </c>
      <c r="E258" s="399">
        <f t="shared" si="3"/>
        <v>0</v>
      </c>
    </row>
    <row r="259" ht="36" customHeight="1" spans="1:5">
      <c r="A259" s="398">
        <v>2030699</v>
      </c>
      <c r="B259" s="246" t="s">
        <v>263</v>
      </c>
      <c r="C259" s="324">
        <v>0</v>
      </c>
      <c r="D259" s="324">
        <v>0</v>
      </c>
      <c r="E259" s="399">
        <f t="shared" si="3"/>
        <v>0</v>
      </c>
    </row>
    <row r="260" ht="36" customHeight="1" spans="1:5">
      <c r="A260" s="398">
        <v>20399</v>
      </c>
      <c r="B260" s="246" t="s">
        <v>264</v>
      </c>
      <c r="C260" s="324">
        <f>SUM(C261)</f>
        <v>0</v>
      </c>
      <c r="D260" s="324">
        <f>SUM(D261)</f>
        <v>0</v>
      </c>
      <c r="E260" s="399">
        <f t="shared" si="3"/>
        <v>0</v>
      </c>
    </row>
    <row r="261" ht="36" customHeight="1" spans="1:5">
      <c r="A261" s="398">
        <v>2039999</v>
      </c>
      <c r="B261" s="246" t="s">
        <v>265</v>
      </c>
      <c r="C261" s="324">
        <v>0</v>
      </c>
      <c r="D261" s="324">
        <v>0</v>
      </c>
      <c r="E261" s="399">
        <f t="shared" ref="E261:E324" si="4">IFERROR(D261/C261-1,0)</f>
        <v>0</v>
      </c>
    </row>
    <row r="262" ht="36" customHeight="1" spans="1:5">
      <c r="A262" s="400">
        <v>204</v>
      </c>
      <c r="B262" s="246" t="s">
        <v>52</v>
      </c>
      <c r="C262" s="324">
        <f>SUM(C263,C266,C277,C284,C292,C301,C315,C325,C335,C343,C349)</f>
        <v>6752</v>
      </c>
      <c r="D262" s="324">
        <f>SUM(D263,D266,D277,D284,D292,D301,D315,D325,D335,D343,D349)</f>
        <v>6009</v>
      </c>
      <c r="E262" s="399">
        <f t="shared" si="4"/>
        <v>-0.11</v>
      </c>
    </row>
    <row r="263" ht="36" customHeight="1" spans="1:5">
      <c r="A263" s="398" t="s">
        <v>266</v>
      </c>
      <c r="B263" s="246" t="s">
        <v>267</v>
      </c>
      <c r="C263" s="324">
        <f>SUM(C264:C265)</f>
        <v>0</v>
      </c>
      <c r="D263" s="324">
        <f>SUM(D264:D265)</f>
        <v>0</v>
      </c>
      <c r="E263" s="399">
        <f t="shared" si="4"/>
        <v>0</v>
      </c>
    </row>
    <row r="264" ht="36" customHeight="1" spans="1:5">
      <c r="A264" s="398">
        <v>2040101</v>
      </c>
      <c r="B264" s="246" t="s">
        <v>268</v>
      </c>
      <c r="C264" s="324">
        <v>0</v>
      </c>
      <c r="D264" s="324">
        <v>0</v>
      </c>
      <c r="E264" s="399">
        <f t="shared" si="4"/>
        <v>0</v>
      </c>
    </row>
    <row r="265" ht="36" customHeight="1" spans="1:5">
      <c r="A265" s="398">
        <v>2040199</v>
      </c>
      <c r="B265" s="246" t="s">
        <v>269</v>
      </c>
      <c r="C265" s="324">
        <v>0</v>
      </c>
      <c r="D265" s="324">
        <v>0</v>
      </c>
      <c r="E265" s="399">
        <f t="shared" si="4"/>
        <v>0</v>
      </c>
    </row>
    <row r="266" ht="36" customHeight="1" spans="1:5">
      <c r="A266" s="398">
        <v>20402</v>
      </c>
      <c r="B266" s="246" t="s">
        <v>270</v>
      </c>
      <c r="C266" s="324">
        <f>SUM(C267:C276)</f>
        <v>5685</v>
      </c>
      <c r="D266" s="324">
        <f>SUM(D267:D276)</f>
        <v>5182</v>
      </c>
      <c r="E266" s="399">
        <f t="shared" si="4"/>
        <v>-0.088</v>
      </c>
    </row>
    <row r="267" ht="36" customHeight="1" spans="1:5">
      <c r="A267" s="398">
        <v>2040201</v>
      </c>
      <c r="B267" s="246" t="s">
        <v>111</v>
      </c>
      <c r="C267" s="324">
        <v>3638</v>
      </c>
      <c r="D267" s="324">
        <v>3364</v>
      </c>
      <c r="E267" s="399">
        <f t="shared" si="4"/>
        <v>-0.075</v>
      </c>
    </row>
    <row r="268" ht="36" customHeight="1" spans="1:5">
      <c r="A268" s="398">
        <v>2040202</v>
      </c>
      <c r="B268" s="246" t="s">
        <v>112</v>
      </c>
      <c r="C268" s="324">
        <v>1179</v>
      </c>
      <c r="D268" s="324">
        <v>1258</v>
      </c>
      <c r="E268" s="399">
        <f t="shared" si="4"/>
        <v>0.067</v>
      </c>
    </row>
    <row r="269" ht="36" customHeight="1" spans="1:5">
      <c r="A269" s="398">
        <v>2040203</v>
      </c>
      <c r="B269" s="246" t="s">
        <v>113</v>
      </c>
      <c r="C269" s="324">
        <v>0</v>
      </c>
      <c r="D269" s="324">
        <v>0</v>
      </c>
      <c r="E269" s="399">
        <f t="shared" si="4"/>
        <v>0</v>
      </c>
    </row>
    <row r="270" ht="36" customHeight="1" spans="1:5">
      <c r="A270" s="398">
        <v>2040219</v>
      </c>
      <c r="B270" s="246" t="s">
        <v>152</v>
      </c>
      <c r="C270" s="324">
        <v>115</v>
      </c>
      <c r="D270" s="324">
        <v>20</v>
      </c>
      <c r="E270" s="399">
        <f t="shared" si="4"/>
        <v>-0.826</v>
      </c>
    </row>
    <row r="271" ht="36" customHeight="1" spans="1:5">
      <c r="A271" s="398">
        <v>2040220</v>
      </c>
      <c r="B271" s="246" t="s">
        <v>271</v>
      </c>
      <c r="C271" s="324">
        <v>95</v>
      </c>
      <c r="D271" s="324">
        <v>310</v>
      </c>
      <c r="E271" s="399">
        <f t="shared" si="4"/>
        <v>2.263</v>
      </c>
    </row>
    <row r="272" ht="36" customHeight="1" spans="1:5">
      <c r="A272" s="398">
        <v>2040221</v>
      </c>
      <c r="B272" s="246" t="s">
        <v>272</v>
      </c>
      <c r="C272" s="324">
        <v>0</v>
      </c>
      <c r="D272" s="324">
        <v>0</v>
      </c>
      <c r="E272" s="399">
        <f t="shared" si="4"/>
        <v>0</v>
      </c>
    </row>
    <row r="273" ht="36" customHeight="1" spans="1:5">
      <c r="A273" s="398">
        <v>2040222</v>
      </c>
      <c r="B273" s="246" t="s">
        <v>273</v>
      </c>
      <c r="C273" s="324">
        <v>0</v>
      </c>
      <c r="D273" s="324">
        <v>0</v>
      </c>
      <c r="E273" s="399">
        <f t="shared" si="4"/>
        <v>0</v>
      </c>
    </row>
    <row r="274" ht="36" customHeight="1" spans="1:5">
      <c r="A274" s="398">
        <v>2040223</v>
      </c>
      <c r="B274" s="246" t="s">
        <v>274</v>
      </c>
      <c r="C274" s="324">
        <v>0</v>
      </c>
      <c r="D274" s="324">
        <v>0</v>
      </c>
      <c r="E274" s="399">
        <f t="shared" si="4"/>
        <v>0</v>
      </c>
    </row>
    <row r="275" ht="36" customHeight="1" spans="1:5">
      <c r="A275" s="398">
        <v>2040250</v>
      </c>
      <c r="B275" s="246" t="s">
        <v>120</v>
      </c>
      <c r="C275" s="324">
        <v>0</v>
      </c>
      <c r="D275" s="324">
        <v>0</v>
      </c>
      <c r="E275" s="399">
        <f t="shared" si="4"/>
        <v>0</v>
      </c>
    </row>
    <row r="276" ht="36" customHeight="1" spans="1:5">
      <c r="A276" s="398">
        <v>2040299</v>
      </c>
      <c r="B276" s="246" t="s">
        <v>275</v>
      </c>
      <c r="C276" s="324">
        <v>658</v>
      </c>
      <c r="D276" s="324">
        <v>230</v>
      </c>
      <c r="E276" s="399">
        <f t="shared" si="4"/>
        <v>-0.65</v>
      </c>
    </row>
    <row r="277" ht="36" customHeight="1" spans="1:5">
      <c r="A277" s="398">
        <v>20403</v>
      </c>
      <c r="B277" s="246" t="s">
        <v>276</v>
      </c>
      <c r="C277" s="324">
        <f>SUM(C278:C283)</f>
        <v>0</v>
      </c>
      <c r="D277" s="324">
        <f>SUM(D278:D283)</f>
        <v>0</v>
      </c>
      <c r="E277" s="399">
        <f t="shared" si="4"/>
        <v>0</v>
      </c>
    </row>
    <row r="278" ht="36" customHeight="1" spans="1:5">
      <c r="A278" s="398">
        <v>2040301</v>
      </c>
      <c r="B278" s="246" t="s">
        <v>111</v>
      </c>
      <c r="C278" s="324">
        <v>0</v>
      </c>
      <c r="D278" s="324">
        <v>0</v>
      </c>
      <c r="E278" s="399">
        <f t="shared" si="4"/>
        <v>0</v>
      </c>
    </row>
    <row r="279" ht="36" customHeight="1" spans="1:5">
      <c r="A279" s="398">
        <v>2040302</v>
      </c>
      <c r="B279" s="246" t="s">
        <v>112</v>
      </c>
      <c r="C279" s="324">
        <v>0</v>
      </c>
      <c r="D279" s="324">
        <v>0</v>
      </c>
      <c r="E279" s="399">
        <f t="shared" si="4"/>
        <v>0</v>
      </c>
    </row>
    <row r="280" ht="36" customHeight="1" spans="1:5">
      <c r="A280" s="398">
        <v>2040303</v>
      </c>
      <c r="B280" s="246" t="s">
        <v>113</v>
      </c>
      <c r="C280" s="324">
        <v>0</v>
      </c>
      <c r="D280" s="324">
        <v>0</v>
      </c>
      <c r="E280" s="399">
        <f t="shared" si="4"/>
        <v>0</v>
      </c>
    </row>
    <row r="281" ht="36" customHeight="1" spans="1:5">
      <c r="A281" s="398">
        <v>2040304</v>
      </c>
      <c r="B281" s="246" t="s">
        <v>277</v>
      </c>
      <c r="C281" s="324">
        <v>0</v>
      </c>
      <c r="D281" s="324">
        <v>0</v>
      </c>
      <c r="E281" s="399">
        <f t="shared" si="4"/>
        <v>0</v>
      </c>
    </row>
    <row r="282" ht="36" customHeight="1" spans="1:5">
      <c r="A282" s="398">
        <v>2040350</v>
      </c>
      <c r="B282" s="246" t="s">
        <v>120</v>
      </c>
      <c r="C282" s="324">
        <v>0</v>
      </c>
      <c r="D282" s="324">
        <v>0</v>
      </c>
      <c r="E282" s="399">
        <f t="shared" si="4"/>
        <v>0</v>
      </c>
    </row>
    <row r="283" ht="36" customHeight="1" spans="1:5">
      <c r="A283" s="398">
        <v>2040399</v>
      </c>
      <c r="B283" s="246" t="s">
        <v>278</v>
      </c>
      <c r="C283" s="324">
        <v>0</v>
      </c>
      <c r="D283" s="324">
        <v>0</v>
      </c>
      <c r="E283" s="399">
        <f t="shared" si="4"/>
        <v>0</v>
      </c>
    </row>
    <row r="284" ht="36" customHeight="1" spans="1:5">
      <c r="A284" s="398">
        <v>20404</v>
      </c>
      <c r="B284" s="246" t="s">
        <v>279</v>
      </c>
      <c r="C284" s="324">
        <f>SUM(C285:C291)</f>
        <v>26</v>
      </c>
      <c r="D284" s="324">
        <f>SUM(D285:D291)</f>
        <v>25</v>
      </c>
      <c r="E284" s="399">
        <f t="shared" si="4"/>
        <v>-0.038</v>
      </c>
    </row>
    <row r="285" ht="36" customHeight="1" spans="1:5">
      <c r="A285" s="398">
        <v>2040401</v>
      </c>
      <c r="B285" s="246" t="s">
        <v>111</v>
      </c>
      <c r="C285" s="324">
        <v>0</v>
      </c>
      <c r="D285" s="324">
        <v>25</v>
      </c>
      <c r="E285" s="399">
        <f t="shared" si="4"/>
        <v>0</v>
      </c>
    </row>
    <row r="286" ht="36" customHeight="1" spans="1:5">
      <c r="A286" s="398">
        <v>2040402</v>
      </c>
      <c r="B286" s="246" t="s">
        <v>112</v>
      </c>
      <c r="C286" s="324">
        <v>26</v>
      </c>
      <c r="D286" s="324">
        <v>0</v>
      </c>
      <c r="E286" s="399">
        <f t="shared" si="4"/>
        <v>-1</v>
      </c>
    </row>
    <row r="287" ht="36" customHeight="1" spans="1:5">
      <c r="A287" s="398">
        <v>2040403</v>
      </c>
      <c r="B287" s="246" t="s">
        <v>113</v>
      </c>
      <c r="C287" s="324">
        <v>0</v>
      </c>
      <c r="D287" s="324">
        <v>0</v>
      </c>
      <c r="E287" s="399">
        <f t="shared" si="4"/>
        <v>0</v>
      </c>
    </row>
    <row r="288" ht="36" customHeight="1" spans="1:5">
      <c r="A288" s="398">
        <v>2040409</v>
      </c>
      <c r="B288" s="246" t="s">
        <v>280</v>
      </c>
      <c r="C288" s="324">
        <v>0</v>
      </c>
      <c r="D288" s="324">
        <v>0</v>
      </c>
      <c r="E288" s="399">
        <f t="shared" si="4"/>
        <v>0</v>
      </c>
    </row>
    <row r="289" ht="36" customHeight="1" spans="1:5">
      <c r="A289" s="398">
        <v>2040410</v>
      </c>
      <c r="B289" s="246" t="s">
        <v>281</v>
      </c>
      <c r="C289" s="324">
        <v>0</v>
      </c>
      <c r="D289" s="324">
        <v>0</v>
      </c>
      <c r="E289" s="399">
        <f t="shared" si="4"/>
        <v>0</v>
      </c>
    </row>
    <row r="290" ht="36" customHeight="1" spans="1:5">
      <c r="A290" s="398">
        <v>2040450</v>
      </c>
      <c r="B290" s="246" t="s">
        <v>120</v>
      </c>
      <c r="C290" s="324">
        <v>0</v>
      </c>
      <c r="D290" s="324">
        <v>0</v>
      </c>
      <c r="E290" s="399">
        <f t="shared" si="4"/>
        <v>0</v>
      </c>
    </row>
    <row r="291" ht="36" customHeight="1" spans="1:5">
      <c r="A291" s="398">
        <v>2040499</v>
      </c>
      <c r="B291" s="246" t="s">
        <v>282</v>
      </c>
      <c r="C291" s="324">
        <v>0</v>
      </c>
      <c r="D291" s="324">
        <v>0</v>
      </c>
      <c r="E291" s="399">
        <f t="shared" si="4"/>
        <v>0</v>
      </c>
    </row>
    <row r="292" ht="36" customHeight="1" spans="1:5">
      <c r="A292" s="398">
        <v>20405</v>
      </c>
      <c r="B292" s="246" t="s">
        <v>283</v>
      </c>
      <c r="C292" s="324">
        <f>SUM(C293:C300)</f>
        <v>42</v>
      </c>
      <c r="D292" s="324">
        <f>SUM(D293:D300)</f>
        <v>45</v>
      </c>
      <c r="E292" s="399">
        <f t="shared" si="4"/>
        <v>0.071</v>
      </c>
    </row>
    <row r="293" ht="36" customHeight="1" spans="1:5">
      <c r="A293" s="398">
        <v>2040501</v>
      </c>
      <c r="B293" s="246" t="s">
        <v>111</v>
      </c>
      <c r="C293" s="324">
        <v>27</v>
      </c>
      <c r="D293" s="324">
        <v>25</v>
      </c>
      <c r="E293" s="399">
        <f t="shared" si="4"/>
        <v>-0.074</v>
      </c>
    </row>
    <row r="294" ht="36" customHeight="1" spans="1:5">
      <c r="A294" s="398">
        <v>2040502</v>
      </c>
      <c r="B294" s="246" t="s">
        <v>112</v>
      </c>
      <c r="C294" s="324">
        <v>0</v>
      </c>
      <c r="D294" s="324">
        <v>0</v>
      </c>
      <c r="E294" s="399">
        <f t="shared" si="4"/>
        <v>0</v>
      </c>
    </row>
    <row r="295" ht="36" customHeight="1" spans="1:5">
      <c r="A295" s="398">
        <v>2040503</v>
      </c>
      <c r="B295" s="246" t="s">
        <v>113</v>
      </c>
      <c r="C295" s="324">
        <v>0</v>
      </c>
      <c r="D295" s="324">
        <v>0</v>
      </c>
      <c r="E295" s="399">
        <f t="shared" si="4"/>
        <v>0</v>
      </c>
    </row>
    <row r="296" ht="36" customHeight="1" spans="1:5">
      <c r="A296" s="398">
        <v>2040504</v>
      </c>
      <c r="B296" s="246" t="s">
        <v>284</v>
      </c>
      <c r="C296" s="324">
        <v>0</v>
      </c>
      <c r="D296" s="324">
        <v>0</v>
      </c>
      <c r="E296" s="399">
        <f t="shared" si="4"/>
        <v>0</v>
      </c>
    </row>
    <row r="297" ht="36" customHeight="1" spans="1:5">
      <c r="A297" s="398">
        <v>2040505</v>
      </c>
      <c r="B297" s="246" t="s">
        <v>285</v>
      </c>
      <c r="C297" s="324">
        <v>15</v>
      </c>
      <c r="D297" s="324">
        <v>20</v>
      </c>
      <c r="E297" s="399">
        <f t="shared" si="4"/>
        <v>0.333</v>
      </c>
    </row>
    <row r="298" ht="36" customHeight="1" spans="1:5">
      <c r="A298" s="398">
        <v>2040506</v>
      </c>
      <c r="B298" s="246" t="s">
        <v>286</v>
      </c>
      <c r="C298" s="324">
        <v>0</v>
      </c>
      <c r="D298" s="324">
        <v>0</v>
      </c>
      <c r="E298" s="399">
        <f t="shared" si="4"/>
        <v>0</v>
      </c>
    </row>
    <row r="299" ht="36" customHeight="1" spans="1:5">
      <c r="A299" s="398">
        <v>2040550</v>
      </c>
      <c r="B299" s="246" t="s">
        <v>120</v>
      </c>
      <c r="C299" s="324">
        <v>0</v>
      </c>
      <c r="D299" s="324">
        <v>0</v>
      </c>
      <c r="E299" s="399">
        <f t="shared" si="4"/>
        <v>0</v>
      </c>
    </row>
    <row r="300" ht="36" customHeight="1" spans="1:5">
      <c r="A300" s="398">
        <v>2040599</v>
      </c>
      <c r="B300" s="246" t="s">
        <v>287</v>
      </c>
      <c r="C300" s="324">
        <v>0</v>
      </c>
      <c r="D300" s="324">
        <v>0</v>
      </c>
      <c r="E300" s="399">
        <f t="shared" si="4"/>
        <v>0</v>
      </c>
    </row>
    <row r="301" ht="36" customHeight="1" spans="1:5">
      <c r="A301" s="398">
        <v>20406</v>
      </c>
      <c r="B301" s="246" t="s">
        <v>288</v>
      </c>
      <c r="C301" s="324">
        <f>SUM(C302:C314)</f>
        <v>974</v>
      </c>
      <c r="D301" s="324">
        <f>SUM(D302:D314)</f>
        <v>689</v>
      </c>
      <c r="E301" s="399">
        <f t="shared" si="4"/>
        <v>-0.293</v>
      </c>
    </row>
    <row r="302" ht="36" customHeight="1" spans="1:5">
      <c r="A302" s="398">
        <v>2040601</v>
      </c>
      <c r="B302" s="246" t="s">
        <v>111</v>
      </c>
      <c r="C302" s="324">
        <v>706</v>
      </c>
      <c r="D302" s="324">
        <v>594</v>
      </c>
      <c r="E302" s="399">
        <f t="shared" si="4"/>
        <v>-0.159</v>
      </c>
    </row>
    <row r="303" ht="36" customHeight="1" spans="1:5">
      <c r="A303" s="398">
        <v>2040602</v>
      </c>
      <c r="B303" s="246" t="s">
        <v>112</v>
      </c>
      <c r="C303" s="324">
        <v>16</v>
      </c>
      <c r="D303" s="324">
        <v>3</v>
      </c>
      <c r="E303" s="399">
        <f t="shared" si="4"/>
        <v>-0.813</v>
      </c>
    </row>
    <row r="304" ht="36" customHeight="1" spans="1:5">
      <c r="A304" s="398">
        <v>2040603</v>
      </c>
      <c r="B304" s="246" t="s">
        <v>113</v>
      </c>
      <c r="C304" s="324">
        <v>0</v>
      </c>
      <c r="D304" s="324">
        <v>0</v>
      </c>
      <c r="E304" s="399">
        <f t="shared" si="4"/>
        <v>0</v>
      </c>
    </row>
    <row r="305" ht="36" customHeight="1" spans="1:5">
      <c r="A305" s="398">
        <v>2040604</v>
      </c>
      <c r="B305" s="246" t="s">
        <v>289</v>
      </c>
      <c r="C305" s="324">
        <v>11</v>
      </c>
      <c r="D305" s="324">
        <v>19</v>
      </c>
      <c r="E305" s="399">
        <f t="shared" si="4"/>
        <v>0.727</v>
      </c>
    </row>
    <row r="306" ht="36" customHeight="1" spans="1:5">
      <c r="A306" s="398">
        <v>2040605</v>
      </c>
      <c r="B306" s="246" t="s">
        <v>290</v>
      </c>
      <c r="C306" s="324">
        <v>21</v>
      </c>
      <c r="D306" s="324">
        <v>3</v>
      </c>
      <c r="E306" s="399">
        <f t="shared" si="4"/>
        <v>-0.857</v>
      </c>
    </row>
    <row r="307" ht="36" customHeight="1" spans="1:5">
      <c r="A307" s="398">
        <v>2040606</v>
      </c>
      <c r="B307" s="246" t="s">
        <v>291</v>
      </c>
      <c r="C307" s="324">
        <v>0</v>
      </c>
      <c r="D307" s="324">
        <v>0</v>
      </c>
      <c r="E307" s="399">
        <f t="shared" si="4"/>
        <v>0</v>
      </c>
    </row>
    <row r="308" ht="36" customHeight="1" spans="1:5">
      <c r="A308" s="398">
        <v>2040607</v>
      </c>
      <c r="B308" s="246" t="s">
        <v>292</v>
      </c>
      <c r="C308" s="324">
        <v>78</v>
      </c>
      <c r="D308" s="324">
        <v>15</v>
      </c>
      <c r="E308" s="399">
        <f t="shared" si="4"/>
        <v>-0.808</v>
      </c>
    </row>
    <row r="309" ht="36" customHeight="1" spans="1:5">
      <c r="A309" s="398">
        <v>2040608</v>
      </c>
      <c r="B309" s="246" t="s">
        <v>293</v>
      </c>
      <c r="C309" s="324">
        <v>0</v>
      </c>
      <c r="D309" s="324">
        <v>0</v>
      </c>
      <c r="E309" s="399">
        <f t="shared" si="4"/>
        <v>0</v>
      </c>
    </row>
    <row r="310" ht="36" customHeight="1" spans="1:5">
      <c r="A310" s="398">
        <v>2040610</v>
      </c>
      <c r="B310" s="246" t="s">
        <v>294</v>
      </c>
      <c r="C310" s="324">
        <v>59</v>
      </c>
      <c r="D310" s="324">
        <v>30</v>
      </c>
      <c r="E310" s="399">
        <f t="shared" si="4"/>
        <v>-0.492</v>
      </c>
    </row>
    <row r="311" ht="36" customHeight="1" spans="1:5">
      <c r="A311" s="398">
        <v>2040612</v>
      </c>
      <c r="B311" s="246" t="s">
        <v>295</v>
      </c>
      <c r="C311" s="324">
        <v>76</v>
      </c>
      <c r="D311" s="324">
        <v>20</v>
      </c>
      <c r="E311" s="399">
        <f t="shared" si="4"/>
        <v>-0.737</v>
      </c>
    </row>
    <row r="312" ht="36" customHeight="1" spans="1:5">
      <c r="A312" s="398">
        <v>2040613</v>
      </c>
      <c r="B312" s="246" t="s">
        <v>152</v>
      </c>
      <c r="C312" s="324">
        <v>0</v>
      </c>
      <c r="D312" s="324">
        <v>0</v>
      </c>
      <c r="E312" s="399">
        <f t="shared" si="4"/>
        <v>0</v>
      </c>
    </row>
    <row r="313" ht="36" customHeight="1" spans="1:5">
      <c r="A313" s="398">
        <v>2040650</v>
      </c>
      <c r="B313" s="246" t="s">
        <v>120</v>
      </c>
      <c r="C313" s="324">
        <v>0</v>
      </c>
      <c r="D313" s="324">
        <v>0</v>
      </c>
      <c r="E313" s="399">
        <f t="shared" si="4"/>
        <v>0</v>
      </c>
    </row>
    <row r="314" ht="36" customHeight="1" spans="1:5">
      <c r="A314" s="398">
        <v>2040699</v>
      </c>
      <c r="B314" s="246" t="s">
        <v>296</v>
      </c>
      <c r="C314" s="324">
        <v>7</v>
      </c>
      <c r="D314" s="324">
        <v>5</v>
      </c>
      <c r="E314" s="399">
        <f t="shared" si="4"/>
        <v>-0.286</v>
      </c>
    </row>
    <row r="315" ht="36" customHeight="1" spans="1:5">
      <c r="A315" s="398">
        <v>20407</v>
      </c>
      <c r="B315" s="246" t="s">
        <v>297</v>
      </c>
      <c r="C315" s="324">
        <f>SUM(C316:C324)</f>
        <v>0</v>
      </c>
      <c r="D315" s="324">
        <f>SUM(D316:D324)</f>
        <v>0</v>
      </c>
      <c r="E315" s="399">
        <f t="shared" si="4"/>
        <v>0</v>
      </c>
    </row>
    <row r="316" ht="36" customHeight="1" spans="1:5">
      <c r="A316" s="398">
        <v>2040701</v>
      </c>
      <c r="B316" s="246" t="s">
        <v>111</v>
      </c>
      <c r="C316" s="324">
        <v>0</v>
      </c>
      <c r="D316" s="324">
        <v>0</v>
      </c>
      <c r="E316" s="399">
        <f t="shared" si="4"/>
        <v>0</v>
      </c>
    </row>
    <row r="317" ht="36" customHeight="1" spans="1:5">
      <c r="A317" s="398">
        <v>2040702</v>
      </c>
      <c r="B317" s="246" t="s">
        <v>112</v>
      </c>
      <c r="C317" s="324">
        <v>0</v>
      </c>
      <c r="D317" s="324">
        <v>0</v>
      </c>
      <c r="E317" s="399">
        <f t="shared" si="4"/>
        <v>0</v>
      </c>
    </row>
    <row r="318" ht="36" customHeight="1" spans="1:5">
      <c r="A318" s="398">
        <v>2040703</v>
      </c>
      <c r="B318" s="246" t="s">
        <v>113</v>
      </c>
      <c r="C318" s="324">
        <v>0</v>
      </c>
      <c r="D318" s="324">
        <v>0</v>
      </c>
      <c r="E318" s="399">
        <f t="shared" si="4"/>
        <v>0</v>
      </c>
    </row>
    <row r="319" ht="36" customHeight="1" spans="1:5">
      <c r="A319" s="398">
        <v>2040704</v>
      </c>
      <c r="B319" s="246" t="s">
        <v>298</v>
      </c>
      <c r="C319" s="324">
        <v>0</v>
      </c>
      <c r="D319" s="324">
        <v>0</v>
      </c>
      <c r="E319" s="399">
        <f t="shared" si="4"/>
        <v>0</v>
      </c>
    </row>
    <row r="320" ht="36" customHeight="1" spans="1:5">
      <c r="A320" s="398">
        <v>2040705</v>
      </c>
      <c r="B320" s="246" t="s">
        <v>299</v>
      </c>
      <c r="C320" s="324">
        <v>0</v>
      </c>
      <c r="D320" s="324">
        <v>0</v>
      </c>
      <c r="E320" s="399">
        <f t="shared" si="4"/>
        <v>0</v>
      </c>
    </row>
    <row r="321" ht="36" customHeight="1" spans="1:5">
      <c r="A321" s="398">
        <v>2040706</v>
      </c>
      <c r="B321" s="246" t="s">
        <v>300</v>
      </c>
      <c r="C321" s="324">
        <v>0</v>
      </c>
      <c r="D321" s="324">
        <v>0</v>
      </c>
      <c r="E321" s="399">
        <f t="shared" si="4"/>
        <v>0</v>
      </c>
    </row>
    <row r="322" ht="36" customHeight="1" spans="1:5">
      <c r="A322" s="398">
        <v>2040707</v>
      </c>
      <c r="B322" s="246" t="s">
        <v>152</v>
      </c>
      <c r="C322" s="324">
        <v>0</v>
      </c>
      <c r="D322" s="324">
        <v>0</v>
      </c>
      <c r="E322" s="399">
        <f t="shared" si="4"/>
        <v>0</v>
      </c>
    </row>
    <row r="323" ht="36" customHeight="1" spans="1:5">
      <c r="A323" s="398">
        <v>2040750</v>
      </c>
      <c r="B323" s="246" t="s">
        <v>120</v>
      </c>
      <c r="C323" s="324">
        <v>0</v>
      </c>
      <c r="D323" s="324">
        <v>0</v>
      </c>
      <c r="E323" s="399">
        <f t="shared" si="4"/>
        <v>0</v>
      </c>
    </row>
    <row r="324" ht="36" customHeight="1" spans="1:5">
      <c r="A324" s="398">
        <v>2040799</v>
      </c>
      <c r="B324" s="246" t="s">
        <v>301</v>
      </c>
      <c r="C324" s="324">
        <v>0</v>
      </c>
      <c r="D324" s="324">
        <v>0</v>
      </c>
      <c r="E324" s="399">
        <f t="shared" si="4"/>
        <v>0</v>
      </c>
    </row>
    <row r="325" ht="36" customHeight="1" spans="1:5">
      <c r="A325" s="398">
        <v>20408</v>
      </c>
      <c r="B325" s="246" t="s">
        <v>302</v>
      </c>
      <c r="C325" s="324">
        <f>SUM(C326:C334)</f>
        <v>0</v>
      </c>
      <c r="D325" s="324">
        <f>SUM(D326:D334)</f>
        <v>0</v>
      </c>
      <c r="E325" s="399">
        <f t="shared" ref="E325:E388" si="5">IFERROR(D325/C325-1,0)</f>
        <v>0</v>
      </c>
    </row>
    <row r="326" ht="36" customHeight="1" spans="1:5">
      <c r="A326" s="398">
        <v>2040801</v>
      </c>
      <c r="B326" s="246" t="s">
        <v>111</v>
      </c>
      <c r="C326" s="324">
        <v>0</v>
      </c>
      <c r="D326" s="324">
        <v>0</v>
      </c>
      <c r="E326" s="399">
        <f t="shared" si="5"/>
        <v>0</v>
      </c>
    </row>
    <row r="327" ht="36" customHeight="1" spans="1:5">
      <c r="A327" s="398">
        <v>2040802</v>
      </c>
      <c r="B327" s="246" t="s">
        <v>112</v>
      </c>
      <c r="C327" s="324">
        <v>0</v>
      </c>
      <c r="D327" s="324">
        <v>0</v>
      </c>
      <c r="E327" s="399">
        <f t="shared" si="5"/>
        <v>0</v>
      </c>
    </row>
    <row r="328" ht="36" customHeight="1" spans="1:5">
      <c r="A328" s="398">
        <v>2040803</v>
      </c>
      <c r="B328" s="246" t="s">
        <v>113</v>
      </c>
      <c r="C328" s="324">
        <v>0</v>
      </c>
      <c r="D328" s="324">
        <v>0</v>
      </c>
      <c r="E328" s="399">
        <f t="shared" si="5"/>
        <v>0</v>
      </c>
    </row>
    <row r="329" ht="36" customHeight="1" spans="1:5">
      <c r="A329" s="398">
        <v>2040804</v>
      </c>
      <c r="B329" s="246" t="s">
        <v>303</v>
      </c>
      <c r="C329" s="324">
        <v>0</v>
      </c>
      <c r="D329" s="324">
        <v>0</v>
      </c>
      <c r="E329" s="399">
        <f t="shared" si="5"/>
        <v>0</v>
      </c>
    </row>
    <row r="330" ht="36" customHeight="1" spans="1:5">
      <c r="A330" s="398">
        <v>2040805</v>
      </c>
      <c r="B330" s="246" t="s">
        <v>304</v>
      </c>
      <c r="C330" s="324">
        <v>0</v>
      </c>
      <c r="D330" s="324">
        <v>0</v>
      </c>
      <c r="E330" s="399">
        <f t="shared" si="5"/>
        <v>0</v>
      </c>
    </row>
    <row r="331" ht="36" customHeight="1" spans="1:5">
      <c r="A331" s="398">
        <v>2040806</v>
      </c>
      <c r="B331" s="246" t="s">
        <v>305</v>
      </c>
      <c r="C331" s="324">
        <v>0</v>
      </c>
      <c r="D331" s="324">
        <v>0</v>
      </c>
      <c r="E331" s="399">
        <f t="shared" si="5"/>
        <v>0</v>
      </c>
    </row>
    <row r="332" ht="36" customHeight="1" spans="1:5">
      <c r="A332" s="398">
        <v>2040807</v>
      </c>
      <c r="B332" s="246" t="s">
        <v>152</v>
      </c>
      <c r="C332" s="324">
        <v>0</v>
      </c>
      <c r="D332" s="324">
        <v>0</v>
      </c>
      <c r="E332" s="399">
        <f t="shared" si="5"/>
        <v>0</v>
      </c>
    </row>
    <row r="333" ht="36" customHeight="1" spans="1:5">
      <c r="A333" s="398">
        <v>2040850</v>
      </c>
      <c r="B333" s="246" t="s">
        <v>120</v>
      </c>
      <c r="C333" s="324">
        <v>0</v>
      </c>
      <c r="D333" s="324">
        <v>0</v>
      </c>
      <c r="E333" s="399">
        <f t="shared" si="5"/>
        <v>0</v>
      </c>
    </row>
    <row r="334" ht="36" customHeight="1" spans="1:5">
      <c r="A334" s="398">
        <v>2040899</v>
      </c>
      <c r="B334" s="246" t="s">
        <v>306</v>
      </c>
      <c r="C334" s="324">
        <v>0</v>
      </c>
      <c r="D334" s="324">
        <v>0</v>
      </c>
      <c r="E334" s="399">
        <f t="shared" si="5"/>
        <v>0</v>
      </c>
    </row>
    <row r="335" ht="36" customHeight="1" spans="1:5">
      <c r="A335" s="398">
        <v>20409</v>
      </c>
      <c r="B335" s="246" t="s">
        <v>307</v>
      </c>
      <c r="C335" s="324">
        <f>SUM(C336:C342)</f>
        <v>0</v>
      </c>
      <c r="D335" s="324">
        <f>SUM(D336:D342)</f>
        <v>0</v>
      </c>
      <c r="E335" s="399">
        <f t="shared" si="5"/>
        <v>0</v>
      </c>
    </row>
    <row r="336" ht="36" customHeight="1" spans="1:5">
      <c r="A336" s="398">
        <v>2040901</v>
      </c>
      <c r="B336" s="246" t="s">
        <v>111</v>
      </c>
      <c r="C336" s="324">
        <v>0</v>
      </c>
      <c r="D336" s="324">
        <v>0</v>
      </c>
      <c r="E336" s="399">
        <f t="shared" si="5"/>
        <v>0</v>
      </c>
    </row>
    <row r="337" ht="36" customHeight="1" spans="1:5">
      <c r="A337" s="398">
        <v>2040902</v>
      </c>
      <c r="B337" s="246" t="s">
        <v>112</v>
      </c>
      <c r="C337" s="324">
        <v>0</v>
      </c>
      <c r="D337" s="324">
        <v>0</v>
      </c>
      <c r="E337" s="399">
        <f t="shared" si="5"/>
        <v>0</v>
      </c>
    </row>
    <row r="338" ht="36" customHeight="1" spans="1:5">
      <c r="A338" s="398">
        <v>2040903</v>
      </c>
      <c r="B338" s="246" t="s">
        <v>113</v>
      </c>
      <c r="C338" s="324">
        <v>0</v>
      </c>
      <c r="D338" s="324">
        <v>0</v>
      </c>
      <c r="E338" s="399">
        <f t="shared" si="5"/>
        <v>0</v>
      </c>
    </row>
    <row r="339" ht="36" customHeight="1" spans="1:5">
      <c r="A339" s="398">
        <v>2040904</v>
      </c>
      <c r="B339" s="246" t="s">
        <v>308</v>
      </c>
      <c r="C339" s="324">
        <v>0</v>
      </c>
      <c r="D339" s="324">
        <v>0</v>
      </c>
      <c r="E339" s="399">
        <f t="shared" si="5"/>
        <v>0</v>
      </c>
    </row>
    <row r="340" ht="36" customHeight="1" spans="1:5">
      <c r="A340" s="398">
        <v>2040905</v>
      </c>
      <c r="B340" s="246" t="s">
        <v>309</v>
      </c>
      <c r="C340" s="324">
        <v>0</v>
      </c>
      <c r="D340" s="324">
        <v>0</v>
      </c>
      <c r="E340" s="399">
        <f t="shared" si="5"/>
        <v>0</v>
      </c>
    </row>
    <row r="341" ht="36" customHeight="1" spans="1:5">
      <c r="A341" s="398">
        <v>2040950</v>
      </c>
      <c r="B341" s="246" t="s">
        <v>120</v>
      </c>
      <c r="C341" s="324">
        <v>0</v>
      </c>
      <c r="D341" s="324">
        <v>0</v>
      </c>
      <c r="E341" s="399">
        <f t="shared" si="5"/>
        <v>0</v>
      </c>
    </row>
    <row r="342" ht="36" customHeight="1" spans="1:5">
      <c r="A342" s="398">
        <v>2040999</v>
      </c>
      <c r="B342" s="246" t="s">
        <v>310</v>
      </c>
      <c r="C342" s="324">
        <v>0</v>
      </c>
      <c r="D342" s="324">
        <v>0</v>
      </c>
      <c r="E342" s="399">
        <f t="shared" si="5"/>
        <v>0</v>
      </c>
    </row>
    <row r="343" ht="36" customHeight="1" spans="1:5">
      <c r="A343" s="398">
        <v>20410</v>
      </c>
      <c r="B343" s="246" t="s">
        <v>311</v>
      </c>
      <c r="C343" s="324">
        <f>SUM(C344:C348)</f>
        <v>0</v>
      </c>
      <c r="D343" s="324">
        <f>SUM(D344:D348)</f>
        <v>0</v>
      </c>
      <c r="E343" s="399">
        <f t="shared" si="5"/>
        <v>0</v>
      </c>
    </row>
    <row r="344" ht="36" customHeight="1" spans="1:5">
      <c r="A344" s="398">
        <v>2041001</v>
      </c>
      <c r="B344" s="246" t="s">
        <v>111</v>
      </c>
      <c r="C344" s="324">
        <v>0</v>
      </c>
      <c r="D344" s="324">
        <v>0</v>
      </c>
      <c r="E344" s="399">
        <f t="shared" si="5"/>
        <v>0</v>
      </c>
    </row>
    <row r="345" ht="36" customHeight="1" spans="1:5">
      <c r="A345" s="398">
        <v>2041002</v>
      </c>
      <c r="B345" s="246" t="s">
        <v>112</v>
      </c>
      <c r="C345" s="324">
        <v>0</v>
      </c>
      <c r="D345" s="324">
        <v>0</v>
      </c>
      <c r="E345" s="399">
        <f t="shared" si="5"/>
        <v>0</v>
      </c>
    </row>
    <row r="346" ht="36" customHeight="1" spans="1:5">
      <c r="A346" s="398">
        <v>2041006</v>
      </c>
      <c r="B346" s="246" t="s">
        <v>152</v>
      </c>
      <c r="C346" s="324">
        <v>0</v>
      </c>
      <c r="D346" s="324">
        <v>0</v>
      </c>
      <c r="E346" s="399">
        <f t="shared" si="5"/>
        <v>0</v>
      </c>
    </row>
    <row r="347" ht="36" customHeight="1" spans="1:5">
      <c r="A347" s="398">
        <v>2041007</v>
      </c>
      <c r="B347" s="246" t="s">
        <v>312</v>
      </c>
      <c r="C347" s="324">
        <v>0</v>
      </c>
      <c r="D347" s="324">
        <v>0</v>
      </c>
      <c r="E347" s="399">
        <f t="shared" si="5"/>
        <v>0</v>
      </c>
    </row>
    <row r="348" ht="36" customHeight="1" spans="1:5">
      <c r="A348" s="398">
        <v>2041099</v>
      </c>
      <c r="B348" s="246" t="s">
        <v>313</v>
      </c>
      <c r="C348" s="324">
        <v>0</v>
      </c>
      <c r="D348" s="324">
        <v>0</v>
      </c>
      <c r="E348" s="399">
        <f t="shared" si="5"/>
        <v>0</v>
      </c>
    </row>
    <row r="349" ht="36" customHeight="1" spans="1:5">
      <c r="A349" s="398">
        <v>20499</v>
      </c>
      <c r="B349" s="246" t="s">
        <v>314</v>
      </c>
      <c r="C349" s="324">
        <f>SUM(C350:C351)</f>
        <v>25</v>
      </c>
      <c r="D349" s="324">
        <f>SUM(D350:D351)</f>
        <v>68</v>
      </c>
      <c r="E349" s="399">
        <f t="shared" si="5"/>
        <v>1.72</v>
      </c>
    </row>
    <row r="350" ht="36" customHeight="1" spans="1:5">
      <c r="A350" s="398">
        <v>2049902</v>
      </c>
      <c r="B350" s="246" t="s">
        <v>315</v>
      </c>
      <c r="C350" s="324">
        <v>0</v>
      </c>
      <c r="D350" s="324">
        <v>0</v>
      </c>
      <c r="E350" s="399">
        <f t="shared" si="5"/>
        <v>0</v>
      </c>
    </row>
    <row r="351" ht="36" customHeight="1" spans="1:5">
      <c r="A351" s="398">
        <v>2049999</v>
      </c>
      <c r="B351" s="246" t="s">
        <v>316</v>
      </c>
      <c r="C351" s="324">
        <v>25</v>
      </c>
      <c r="D351" s="324">
        <v>68</v>
      </c>
      <c r="E351" s="399">
        <f t="shared" si="5"/>
        <v>1.72</v>
      </c>
    </row>
    <row r="352" ht="36" customHeight="1" spans="1:5">
      <c r="A352" s="398">
        <v>205</v>
      </c>
      <c r="B352" s="246" t="s">
        <v>54</v>
      </c>
      <c r="C352" s="324">
        <f>SUM(C353,C358,C365,C371,C377,C381,C385,C389,C395,C402)</f>
        <v>32906</v>
      </c>
      <c r="D352" s="324">
        <f>SUM(D353,D358,D365,D371,D377,D381,D385,D389,D395,D402)</f>
        <v>32175</v>
      </c>
      <c r="E352" s="399">
        <f t="shared" si="5"/>
        <v>-0.022</v>
      </c>
    </row>
    <row r="353" ht="36" customHeight="1" spans="1:5">
      <c r="A353" s="398">
        <v>20501</v>
      </c>
      <c r="B353" s="246" t="s">
        <v>317</v>
      </c>
      <c r="C353" s="324">
        <f>SUM(C354:C357)</f>
        <v>764</v>
      </c>
      <c r="D353" s="324">
        <f>SUM(D354:D357)</f>
        <v>1792</v>
      </c>
      <c r="E353" s="399">
        <f t="shared" si="5"/>
        <v>1.346</v>
      </c>
    </row>
    <row r="354" ht="36" customHeight="1" spans="1:5">
      <c r="A354" s="398">
        <v>2050101</v>
      </c>
      <c r="B354" s="246" t="s">
        <v>111</v>
      </c>
      <c r="C354" s="324">
        <v>354</v>
      </c>
      <c r="D354" s="324">
        <v>314</v>
      </c>
      <c r="E354" s="399">
        <f t="shared" si="5"/>
        <v>-0.113</v>
      </c>
    </row>
    <row r="355" ht="36" customHeight="1" spans="1:5">
      <c r="A355" s="398">
        <v>2050102</v>
      </c>
      <c r="B355" s="246" t="s">
        <v>112</v>
      </c>
      <c r="C355" s="324">
        <v>361</v>
      </c>
      <c r="D355" s="324">
        <v>1429</v>
      </c>
      <c r="E355" s="399">
        <f t="shared" si="5"/>
        <v>2.958</v>
      </c>
    </row>
    <row r="356" ht="36" customHeight="1" spans="1:5">
      <c r="A356" s="398">
        <v>2050103</v>
      </c>
      <c r="B356" s="246" t="s">
        <v>113</v>
      </c>
      <c r="C356" s="324">
        <v>49</v>
      </c>
      <c r="D356" s="324">
        <v>49</v>
      </c>
      <c r="E356" s="399">
        <f t="shared" si="5"/>
        <v>0</v>
      </c>
    </row>
    <row r="357" ht="36" customHeight="1" spans="1:5">
      <c r="A357" s="398">
        <v>2050199</v>
      </c>
      <c r="B357" s="246" t="s">
        <v>318</v>
      </c>
      <c r="C357" s="324">
        <v>0</v>
      </c>
      <c r="D357" s="324">
        <v>0</v>
      </c>
      <c r="E357" s="399">
        <f t="shared" si="5"/>
        <v>0</v>
      </c>
    </row>
    <row r="358" ht="36" customHeight="1" spans="1:5">
      <c r="A358" s="398">
        <v>20502</v>
      </c>
      <c r="B358" s="246" t="s">
        <v>319</v>
      </c>
      <c r="C358" s="324">
        <f>SUM(C359:C364)</f>
        <v>29931</v>
      </c>
      <c r="D358" s="324">
        <f>SUM(D359:D364)</f>
        <v>28544</v>
      </c>
      <c r="E358" s="399">
        <f t="shared" si="5"/>
        <v>-0.046</v>
      </c>
    </row>
    <row r="359" ht="36" customHeight="1" spans="1:5">
      <c r="A359" s="398">
        <v>2050201</v>
      </c>
      <c r="B359" s="246" t="s">
        <v>320</v>
      </c>
      <c r="C359" s="324">
        <v>2006</v>
      </c>
      <c r="D359" s="324">
        <v>1590</v>
      </c>
      <c r="E359" s="399">
        <f t="shared" si="5"/>
        <v>-0.207</v>
      </c>
    </row>
    <row r="360" ht="36" customHeight="1" spans="1:5">
      <c r="A360" s="398">
        <v>2050202</v>
      </c>
      <c r="B360" s="246" t="s">
        <v>321</v>
      </c>
      <c r="C360" s="324">
        <v>14504</v>
      </c>
      <c r="D360" s="324">
        <v>13642</v>
      </c>
      <c r="E360" s="399">
        <f t="shared" si="5"/>
        <v>-0.059</v>
      </c>
    </row>
    <row r="361" ht="36" customHeight="1" spans="1:5">
      <c r="A361" s="398">
        <v>2050203</v>
      </c>
      <c r="B361" s="246" t="s">
        <v>322</v>
      </c>
      <c r="C361" s="324">
        <v>9811</v>
      </c>
      <c r="D361" s="324">
        <v>10410</v>
      </c>
      <c r="E361" s="399">
        <f t="shared" si="5"/>
        <v>0.061</v>
      </c>
    </row>
    <row r="362" ht="36" customHeight="1" spans="1:5">
      <c r="A362" s="398">
        <v>2050204</v>
      </c>
      <c r="B362" s="246" t="s">
        <v>323</v>
      </c>
      <c r="C362" s="324">
        <v>3573</v>
      </c>
      <c r="D362" s="324">
        <v>2880</v>
      </c>
      <c r="E362" s="399">
        <f t="shared" si="5"/>
        <v>-0.194</v>
      </c>
    </row>
    <row r="363" ht="36" customHeight="1" spans="1:5">
      <c r="A363" s="398">
        <v>2050205</v>
      </c>
      <c r="B363" s="246" t="s">
        <v>324</v>
      </c>
      <c r="C363" s="324">
        <v>9</v>
      </c>
      <c r="D363" s="324">
        <v>2</v>
      </c>
      <c r="E363" s="399">
        <f t="shared" si="5"/>
        <v>-0.778</v>
      </c>
    </row>
    <row r="364" ht="36" customHeight="1" spans="1:5">
      <c r="A364" s="398">
        <v>2050299</v>
      </c>
      <c r="B364" s="246" t="s">
        <v>325</v>
      </c>
      <c r="C364" s="324">
        <v>28</v>
      </c>
      <c r="D364" s="324">
        <v>20</v>
      </c>
      <c r="E364" s="399">
        <f t="shared" si="5"/>
        <v>-0.286</v>
      </c>
    </row>
    <row r="365" ht="36" customHeight="1" spans="1:5">
      <c r="A365" s="398">
        <v>20503</v>
      </c>
      <c r="B365" s="246" t="s">
        <v>326</v>
      </c>
      <c r="C365" s="324">
        <f>SUM(C366:C370)</f>
        <v>1238</v>
      </c>
      <c r="D365" s="324">
        <f>SUM(D366:D370)</f>
        <v>886</v>
      </c>
      <c r="E365" s="399">
        <f t="shared" si="5"/>
        <v>-0.284</v>
      </c>
    </row>
    <row r="366" ht="36" customHeight="1" spans="1:5">
      <c r="A366" s="398">
        <v>2050301</v>
      </c>
      <c r="B366" s="246" t="s">
        <v>327</v>
      </c>
      <c r="C366" s="324">
        <v>0</v>
      </c>
      <c r="D366" s="324">
        <v>0</v>
      </c>
      <c r="E366" s="399">
        <f t="shared" si="5"/>
        <v>0</v>
      </c>
    </row>
    <row r="367" ht="36" customHeight="1" spans="1:5">
      <c r="A367" s="398">
        <v>2050302</v>
      </c>
      <c r="B367" s="246" t="s">
        <v>328</v>
      </c>
      <c r="C367" s="324">
        <v>1238</v>
      </c>
      <c r="D367" s="324">
        <v>886</v>
      </c>
      <c r="E367" s="399">
        <f t="shared" si="5"/>
        <v>-0.284</v>
      </c>
    </row>
    <row r="368" ht="36" customHeight="1" spans="1:5">
      <c r="A368" s="398">
        <v>2050303</v>
      </c>
      <c r="B368" s="246" t="s">
        <v>329</v>
      </c>
      <c r="C368" s="324">
        <v>0</v>
      </c>
      <c r="D368" s="324">
        <v>0</v>
      </c>
      <c r="E368" s="399">
        <f t="shared" si="5"/>
        <v>0</v>
      </c>
    </row>
    <row r="369" ht="36" customHeight="1" spans="1:5">
      <c r="A369" s="398">
        <v>2050305</v>
      </c>
      <c r="B369" s="246" t="s">
        <v>330</v>
      </c>
      <c r="C369" s="324">
        <v>0</v>
      </c>
      <c r="D369" s="324">
        <v>0</v>
      </c>
      <c r="E369" s="399">
        <f t="shared" si="5"/>
        <v>0</v>
      </c>
    </row>
    <row r="370" ht="36" customHeight="1" spans="1:5">
      <c r="A370" s="398">
        <v>2050399</v>
      </c>
      <c r="B370" s="246" t="s">
        <v>331</v>
      </c>
      <c r="C370" s="324">
        <v>0</v>
      </c>
      <c r="D370" s="324">
        <v>0</v>
      </c>
      <c r="E370" s="399">
        <f t="shared" si="5"/>
        <v>0</v>
      </c>
    </row>
    <row r="371" ht="36" customHeight="1" spans="1:5">
      <c r="A371" s="398">
        <v>20504</v>
      </c>
      <c r="B371" s="246" t="s">
        <v>332</v>
      </c>
      <c r="C371" s="324">
        <f>SUM(C372:C376)</f>
        <v>0</v>
      </c>
      <c r="D371" s="324">
        <f>SUM(D372:D376)</f>
        <v>0</v>
      </c>
      <c r="E371" s="399">
        <f t="shared" si="5"/>
        <v>0</v>
      </c>
    </row>
    <row r="372" ht="36" customHeight="1" spans="1:5">
      <c r="A372" s="398">
        <v>2050401</v>
      </c>
      <c r="B372" s="246" t="s">
        <v>333</v>
      </c>
      <c r="C372" s="324">
        <v>0</v>
      </c>
      <c r="D372" s="324">
        <v>0</v>
      </c>
      <c r="E372" s="399">
        <f t="shared" si="5"/>
        <v>0</v>
      </c>
    </row>
    <row r="373" ht="36" customHeight="1" spans="1:5">
      <c r="A373" s="398">
        <v>2050402</v>
      </c>
      <c r="B373" s="246" t="s">
        <v>334</v>
      </c>
      <c r="C373" s="324">
        <v>0</v>
      </c>
      <c r="D373" s="324">
        <v>0</v>
      </c>
      <c r="E373" s="399">
        <f t="shared" si="5"/>
        <v>0</v>
      </c>
    </row>
    <row r="374" ht="36" customHeight="1" spans="1:5">
      <c r="A374" s="398">
        <v>2050403</v>
      </c>
      <c r="B374" s="246" t="s">
        <v>335</v>
      </c>
      <c r="C374" s="324">
        <v>0</v>
      </c>
      <c r="D374" s="324">
        <v>0</v>
      </c>
      <c r="E374" s="399">
        <f t="shared" si="5"/>
        <v>0</v>
      </c>
    </row>
    <row r="375" ht="36" customHeight="1" spans="1:5">
      <c r="A375" s="398">
        <v>2050404</v>
      </c>
      <c r="B375" s="246" t="s">
        <v>336</v>
      </c>
      <c r="C375" s="324">
        <v>0</v>
      </c>
      <c r="D375" s="324">
        <v>0</v>
      </c>
      <c r="E375" s="399">
        <f t="shared" si="5"/>
        <v>0</v>
      </c>
    </row>
    <row r="376" ht="36" customHeight="1" spans="1:5">
      <c r="A376" s="398">
        <v>2050499</v>
      </c>
      <c r="B376" s="246" t="s">
        <v>337</v>
      </c>
      <c r="C376" s="324">
        <v>0</v>
      </c>
      <c r="D376" s="324">
        <v>0</v>
      </c>
      <c r="E376" s="399">
        <f t="shared" si="5"/>
        <v>0</v>
      </c>
    </row>
    <row r="377" ht="36" customHeight="1" spans="1:5">
      <c r="A377" s="398">
        <v>20505</v>
      </c>
      <c r="B377" s="246" t="s">
        <v>338</v>
      </c>
      <c r="C377" s="324">
        <f>SUM(C378:C380)</f>
        <v>0</v>
      </c>
      <c r="D377" s="324">
        <f>SUM(D378:D380)</f>
        <v>0</v>
      </c>
      <c r="E377" s="399">
        <f t="shared" si="5"/>
        <v>0</v>
      </c>
    </row>
    <row r="378" ht="36" customHeight="1" spans="1:5">
      <c r="A378" s="398">
        <v>2050501</v>
      </c>
      <c r="B378" s="246" t="s">
        <v>339</v>
      </c>
      <c r="C378" s="324">
        <v>0</v>
      </c>
      <c r="D378" s="324">
        <v>0</v>
      </c>
      <c r="E378" s="399">
        <f t="shared" si="5"/>
        <v>0</v>
      </c>
    </row>
    <row r="379" ht="36" customHeight="1" spans="1:5">
      <c r="A379" s="398">
        <v>2050502</v>
      </c>
      <c r="B379" s="246" t="s">
        <v>340</v>
      </c>
      <c r="C379" s="324">
        <v>0</v>
      </c>
      <c r="D379" s="324">
        <v>0</v>
      </c>
      <c r="E379" s="399">
        <f t="shared" si="5"/>
        <v>0</v>
      </c>
    </row>
    <row r="380" ht="36" customHeight="1" spans="1:5">
      <c r="A380" s="398">
        <v>2050599</v>
      </c>
      <c r="B380" s="246" t="s">
        <v>341</v>
      </c>
      <c r="C380" s="324">
        <v>0</v>
      </c>
      <c r="D380" s="324">
        <v>0</v>
      </c>
      <c r="E380" s="399">
        <f t="shared" si="5"/>
        <v>0</v>
      </c>
    </row>
    <row r="381" ht="36" customHeight="1" spans="1:5">
      <c r="A381" s="398">
        <v>20506</v>
      </c>
      <c r="B381" s="246" t="s">
        <v>342</v>
      </c>
      <c r="C381" s="324">
        <f>SUM(C382:C384)</f>
        <v>0</v>
      </c>
      <c r="D381" s="324">
        <f>SUM(D382:D384)</f>
        <v>0</v>
      </c>
      <c r="E381" s="399">
        <f t="shared" si="5"/>
        <v>0</v>
      </c>
    </row>
    <row r="382" ht="36" customHeight="1" spans="1:5">
      <c r="A382" s="398">
        <v>2050601</v>
      </c>
      <c r="B382" s="246" t="s">
        <v>343</v>
      </c>
      <c r="C382" s="324">
        <v>0</v>
      </c>
      <c r="D382" s="324">
        <v>0</v>
      </c>
      <c r="E382" s="399">
        <f t="shared" si="5"/>
        <v>0</v>
      </c>
    </row>
    <row r="383" ht="36" customHeight="1" spans="1:5">
      <c r="A383" s="398">
        <v>2050602</v>
      </c>
      <c r="B383" s="246" t="s">
        <v>344</v>
      </c>
      <c r="C383" s="324">
        <v>0</v>
      </c>
      <c r="D383" s="324">
        <v>0</v>
      </c>
      <c r="E383" s="399">
        <f t="shared" si="5"/>
        <v>0</v>
      </c>
    </row>
    <row r="384" ht="36" customHeight="1" spans="1:5">
      <c r="A384" s="398">
        <v>2050699</v>
      </c>
      <c r="B384" s="246" t="s">
        <v>345</v>
      </c>
      <c r="C384" s="324">
        <v>0</v>
      </c>
      <c r="D384" s="324">
        <v>0</v>
      </c>
      <c r="E384" s="399">
        <f t="shared" si="5"/>
        <v>0</v>
      </c>
    </row>
    <row r="385" ht="36" customHeight="1" spans="1:5">
      <c r="A385" s="398">
        <v>20507</v>
      </c>
      <c r="B385" s="246" t="s">
        <v>346</v>
      </c>
      <c r="C385" s="324">
        <f>SUM(C386:C388)</f>
        <v>50</v>
      </c>
      <c r="D385" s="324">
        <f>SUM(D386:D388)</f>
        <v>45</v>
      </c>
      <c r="E385" s="399">
        <f t="shared" si="5"/>
        <v>-0.1</v>
      </c>
    </row>
    <row r="386" ht="36" customHeight="1" spans="1:5">
      <c r="A386" s="398">
        <v>2050701</v>
      </c>
      <c r="B386" s="246" t="s">
        <v>347</v>
      </c>
      <c r="C386" s="324">
        <v>49</v>
      </c>
      <c r="D386" s="324">
        <v>45</v>
      </c>
      <c r="E386" s="399">
        <f t="shared" si="5"/>
        <v>-0.082</v>
      </c>
    </row>
    <row r="387" ht="36" customHeight="1" spans="1:5">
      <c r="A387" s="398">
        <v>2050702</v>
      </c>
      <c r="B387" s="246" t="s">
        <v>348</v>
      </c>
      <c r="C387" s="324">
        <v>0</v>
      </c>
      <c r="D387" s="324">
        <v>0</v>
      </c>
      <c r="E387" s="399">
        <f t="shared" si="5"/>
        <v>0</v>
      </c>
    </row>
    <row r="388" ht="36" customHeight="1" spans="1:5">
      <c r="A388" s="398">
        <v>2050799</v>
      </c>
      <c r="B388" s="246" t="s">
        <v>349</v>
      </c>
      <c r="C388" s="324">
        <v>1</v>
      </c>
      <c r="D388" s="324">
        <v>0</v>
      </c>
      <c r="E388" s="399">
        <f t="shared" si="5"/>
        <v>-1</v>
      </c>
    </row>
    <row r="389" ht="36" customHeight="1" spans="1:5">
      <c r="A389" s="398">
        <v>20508</v>
      </c>
      <c r="B389" s="246" t="s">
        <v>350</v>
      </c>
      <c r="C389" s="324">
        <f>SUM(C390:C394)</f>
        <v>923</v>
      </c>
      <c r="D389" s="324">
        <f>SUM(D390:D394)</f>
        <v>422</v>
      </c>
      <c r="E389" s="399">
        <f t="shared" ref="E389:E452" si="6">IFERROR(D389/C389-1,0)</f>
        <v>-0.543</v>
      </c>
    </row>
    <row r="390" ht="36" customHeight="1" spans="1:5">
      <c r="A390" s="398">
        <v>2050801</v>
      </c>
      <c r="B390" s="246" t="s">
        <v>351</v>
      </c>
      <c r="C390" s="324">
        <v>263</v>
      </c>
      <c r="D390" s="324">
        <v>267</v>
      </c>
      <c r="E390" s="399">
        <f t="shared" si="6"/>
        <v>0.015</v>
      </c>
    </row>
    <row r="391" ht="36" customHeight="1" spans="1:5">
      <c r="A391" s="398">
        <v>2050802</v>
      </c>
      <c r="B391" s="246" t="s">
        <v>352</v>
      </c>
      <c r="C391" s="324">
        <v>660</v>
      </c>
      <c r="D391" s="324">
        <v>155</v>
      </c>
      <c r="E391" s="399">
        <f t="shared" si="6"/>
        <v>-0.765</v>
      </c>
    </row>
    <row r="392" ht="36" customHeight="1" spans="1:5">
      <c r="A392" s="398">
        <v>2050803</v>
      </c>
      <c r="B392" s="246" t="s">
        <v>353</v>
      </c>
      <c r="C392" s="324">
        <v>0</v>
      </c>
      <c r="D392" s="324">
        <v>0</v>
      </c>
      <c r="E392" s="399">
        <f t="shared" si="6"/>
        <v>0</v>
      </c>
    </row>
    <row r="393" ht="36" customHeight="1" spans="1:5">
      <c r="A393" s="398">
        <v>2050804</v>
      </c>
      <c r="B393" s="246" t="s">
        <v>354</v>
      </c>
      <c r="C393" s="324">
        <v>0</v>
      </c>
      <c r="D393" s="324">
        <v>0</v>
      </c>
      <c r="E393" s="399">
        <f t="shared" si="6"/>
        <v>0</v>
      </c>
    </row>
    <row r="394" ht="36" customHeight="1" spans="1:5">
      <c r="A394" s="398">
        <v>2050899</v>
      </c>
      <c r="B394" s="246" t="s">
        <v>355</v>
      </c>
      <c r="C394" s="324">
        <v>0</v>
      </c>
      <c r="D394" s="324">
        <v>0</v>
      </c>
      <c r="E394" s="399">
        <f t="shared" si="6"/>
        <v>0</v>
      </c>
    </row>
    <row r="395" ht="36" customHeight="1" spans="1:5">
      <c r="A395" s="398">
        <v>20509</v>
      </c>
      <c r="B395" s="246" t="s">
        <v>356</v>
      </c>
      <c r="C395" s="324">
        <f>SUM(C396:C401)</f>
        <v>0</v>
      </c>
      <c r="D395" s="324">
        <f>SUM(D396:D401)</f>
        <v>480</v>
      </c>
      <c r="E395" s="399">
        <f t="shared" si="6"/>
        <v>0</v>
      </c>
    </row>
    <row r="396" ht="36" customHeight="1" spans="1:5">
      <c r="A396" s="398">
        <v>2050901</v>
      </c>
      <c r="B396" s="246" t="s">
        <v>357</v>
      </c>
      <c r="C396" s="324">
        <v>0</v>
      </c>
      <c r="D396" s="324">
        <v>0</v>
      </c>
      <c r="E396" s="399">
        <f t="shared" si="6"/>
        <v>0</v>
      </c>
    </row>
    <row r="397" ht="36" customHeight="1" spans="1:5">
      <c r="A397" s="398">
        <v>2050902</v>
      </c>
      <c r="B397" s="246" t="s">
        <v>358</v>
      </c>
      <c r="C397" s="324">
        <v>0</v>
      </c>
      <c r="D397" s="324">
        <v>0</v>
      </c>
      <c r="E397" s="399">
        <f t="shared" si="6"/>
        <v>0</v>
      </c>
    </row>
    <row r="398" ht="36" customHeight="1" spans="1:5">
      <c r="A398" s="398">
        <v>2050903</v>
      </c>
      <c r="B398" s="246" t="s">
        <v>359</v>
      </c>
      <c r="C398" s="324">
        <v>0</v>
      </c>
      <c r="D398" s="324">
        <v>0</v>
      </c>
      <c r="E398" s="399">
        <f t="shared" si="6"/>
        <v>0</v>
      </c>
    </row>
    <row r="399" ht="36" customHeight="1" spans="1:5">
      <c r="A399" s="398">
        <v>2050904</v>
      </c>
      <c r="B399" s="246" t="s">
        <v>360</v>
      </c>
      <c r="C399" s="324">
        <v>0</v>
      </c>
      <c r="D399" s="324">
        <v>0</v>
      </c>
      <c r="E399" s="399">
        <f t="shared" si="6"/>
        <v>0</v>
      </c>
    </row>
    <row r="400" ht="36" customHeight="1" spans="1:5">
      <c r="A400" s="398">
        <v>2050905</v>
      </c>
      <c r="B400" s="246" t="s">
        <v>361</v>
      </c>
      <c r="C400" s="324">
        <v>0</v>
      </c>
      <c r="D400" s="324">
        <v>0</v>
      </c>
      <c r="E400" s="399">
        <f t="shared" si="6"/>
        <v>0</v>
      </c>
    </row>
    <row r="401" ht="36" customHeight="1" spans="1:5">
      <c r="A401" s="398">
        <v>2050999</v>
      </c>
      <c r="B401" s="246" t="s">
        <v>362</v>
      </c>
      <c r="C401" s="324">
        <v>0</v>
      </c>
      <c r="D401" s="324">
        <v>480</v>
      </c>
      <c r="E401" s="399">
        <f t="shared" si="6"/>
        <v>0</v>
      </c>
    </row>
    <row r="402" ht="36" customHeight="1" spans="1:5">
      <c r="A402" s="398">
        <v>20599</v>
      </c>
      <c r="B402" s="246" t="s">
        <v>363</v>
      </c>
      <c r="C402" s="324">
        <f>SUM(C403)</f>
        <v>0</v>
      </c>
      <c r="D402" s="324">
        <f>SUM(D403)</f>
        <v>6</v>
      </c>
      <c r="E402" s="399">
        <f t="shared" si="6"/>
        <v>0</v>
      </c>
    </row>
    <row r="403" ht="36" customHeight="1" spans="1:5">
      <c r="A403" s="398">
        <v>2059999</v>
      </c>
      <c r="B403" s="246" t="s">
        <v>364</v>
      </c>
      <c r="C403" s="324">
        <v>0</v>
      </c>
      <c r="D403" s="324">
        <v>6</v>
      </c>
      <c r="E403" s="399">
        <f t="shared" si="6"/>
        <v>0</v>
      </c>
    </row>
    <row r="404" ht="36" customHeight="1" spans="1:5">
      <c r="A404" s="398">
        <v>206</v>
      </c>
      <c r="B404" s="246" t="s">
        <v>56</v>
      </c>
      <c r="C404" s="324">
        <f>SUM(C405,C410,C419,C425,C430,C435,C440,C447,C451,C455)</f>
        <v>241</v>
      </c>
      <c r="D404" s="324">
        <f>SUM(D405,D410,D419,D425,D430,D435,D440,D447,D451,D455)</f>
        <v>287</v>
      </c>
      <c r="E404" s="399">
        <f t="shared" si="6"/>
        <v>0.191</v>
      </c>
    </row>
    <row r="405" ht="36" customHeight="1" spans="1:5">
      <c r="A405" s="398">
        <v>20601</v>
      </c>
      <c r="B405" s="246" t="s">
        <v>365</v>
      </c>
      <c r="C405" s="324">
        <f>SUM(C406:C409)</f>
        <v>168</v>
      </c>
      <c r="D405" s="324">
        <f>SUM(D406:D409)</f>
        <v>145</v>
      </c>
      <c r="E405" s="399">
        <f t="shared" si="6"/>
        <v>-0.137</v>
      </c>
    </row>
    <row r="406" ht="36" customHeight="1" spans="1:5">
      <c r="A406" s="398">
        <v>2060101</v>
      </c>
      <c r="B406" s="246" t="s">
        <v>111</v>
      </c>
      <c r="C406" s="324">
        <v>154</v>
      </c>
      <c r="D406" s="324">
        <v>144</v>
      </c>
      <c r="E406" s="399">
        <f t="shared" si="6"/>
        <v>-0.065</v>
      </c>
    </row>
    <row r="407" ht="36" customHeight="1" spans="1:5">
      <c r="A407" s="398">
        <v>2060102</v>
      </c>
      <c r="B407" s="246" t="s">
        <v>112</v>
      </c>
      <c r="C407" s="324">
        <v>14</v>
      </c>
      <c r="D407" s="324">
        <v>1</v>
      </c>
      <c r="E407" s="399">
        <f t="shared" si="6"/>
        <v>-0.929</v>
      </c>
    </row>
    <row r="408" ht="36" customHeight="1" spans="1:5">
      <c r="A408" s="398">
        <v>2060103</v>
      </c>
      <c r="B408" s="246" t="s">
        <v>113</v>
      </c>
      <c r="C408" s="324">
        <v>0</v>
      </c>
      <c r="D408" s="324">
        <v>0</v>
      </c>
      <c r="E408" s="399">
        <f t="shared" si="6"/>
        <v>0</v>
      </c>
    </row>
    <row r="409" ht="36" customHeight="1" spans="1:5">
      <c r="A409" s="398">
        <v>2060199</v>
      </c>
      <c r="B409" s="246" t="s">
        <v>366</v>
      </c>
      <c r="C409" s="324">
        <v>0</v>
      </c>
      <c r="D409" s="324">
        <v>0</v>
      </c>
      <c r="E409" s="399">
        <f t="shared" si="6"/>
        <v>0</v>
      </c>
    </row>
    <row r="410" ht="36" customHeight="1" spans="1:5">
      <c r="A410" s="398">
        <v>20602</v>
      </c>
      <c r="B410" s="246" t="s">
        <v>367</v>
      </c>
      <c r="C410" s="324">
        <f>SUM(C411:C418)</f>
        <v>0</v>
      </c>
      <c r="D410" s="324">
        <f>SUM(D411:D418)</f>
        <v>0</v>
      </c>
      <c r="E410" s="399">
        <f t="shared" si="6"/>
        <v>0</v>
      </c>
    </row>
    <row r="411" ht="36" customHeight="1" spans="1:5">
      <c r="A411" s="398">
        <v>2060201</v>
      </c>
      <c r="B411" s="246" t="s">
        <v>368</v>
      </c>
      <c r="C411" s="324">
        <v>0</v>
      </c>
      <c r="D411" s="324">
        <v>0</v>
      </c>
      <c r="E411" s="399">
        <f t="shared" si="6"/>
        <v>0</v>
      </c>
    </row>
    <row r="412" ht="36" customHeight="1" spans="1:5">
      <c r="A412" s="398">
        <v>2060203</v>
      </c>
      <c r="B412" s="246" t="s">
        <v>369</v>
      </c>
      <c r="C412" s="324">
        <v>0</v>
      </c>
      <c r="D412" s="324">
        <v>0</v>
      </c>
      <c r="E412" s="399">
        <f t="shared" si="6"/>
        <v>0</v>
      </c>
    </row>
    <row r="413" s="115" customFormat="1" ht="36" customHeight="1" spans="1:16384">
      <c r="A413" s="398">
        <v>2060204</v>
      </c>
      <c r="B413" s="246" t="s">
        <v>370</v>
      </c>
      <c r="C413" s="324">
        <v>0</v>
      </c>
      <c r="D413" s="324">
        <v>0</v>
      </c>
      <c r="E413" s="399">
        <f t="shared" si="6"/>
        <v>0</v>
      </c>
      <c r="XDA413" s="401"/>
      <c r="XDB413" s="401"/>
      <c r="XDC413" s="401"/>
      <c r="XDD413" s="401"/>
      <c r="XDE413" s="401"/>
      <c r="XDF413" s="401"/>
      <c r="XDG413" s="401"/>
      <c r="XDH413" s="401"/>
      <c r="XDI413" s="401"/>
      <c r="XDJ413" s="401"/>
      <c r="XDK413" s="401"/>
      <c r="XDL413" s="401"/>
      <c r="XDM413" s="401"/>
      <c r="XDN413" s="401"/>
      <c r="XDO413" s="401"/>
      <c r="XDP413" s="401"/>
      <c r="XDQ413" s="401"/>
      <c r="XDR413" s="401"/>
      <c r="XDS413" s="401"/>
      <c r="XDT413" s="401"/>
      <c r="XDU413" s="401"/>
      <c r="XDV413" s="401"/>
      <c r="XDW413" s="401"/>
      <c r="XDX413" s="401"/>
      <c r="XDY413" s="401"/>
      <c r="XDZ413" s="401"/>
      <c r="XEA413" s="401"/>
      <c r="XEB413" s="401"/>
      <c r="XEC413" s="401"/>
      <c r="XED413" s="401"/>
      <c r="XEE413" s="401"/>
      <c r="XEF413" s="401"/>
      <c r="XEG413" s="401"/>
      <c r="XEH413" s="401"/>
      <c r="XEI413" s="401"/>
      <c r="XEJ413" s="401"/>
      <c r="XEK413" s="401"/>
      <c r="XEL413" s="401"/>
      <c r="XEM413" s="401"/>
      <c r="XEN413" s="401"/>
      <c r="XEO413" s="401"/>
      <c r="XEP413" s="401"/>
      <c r="XEQ413" s="401"/>
      <c r="XER413" s="401"/>
      <c r="XES413" s="401"/>
      <c r="XET413" s="401"/>
      <c r="XEU413" s="401"/>
      <c r="XEV413" s="401"/>
      <c r="XEW413" s="401"/>
      <c r="XEX413" s="401"/>
      <c r="XEY413" s="401"/>
      <c r="XEZ413" s="401"/>
      <c r="XFA413" s="401"/>
      <c r="XFB413" s="401"/>
      <c r="XFC413" s="401"/>
      <c r="XFD413" s="401"/>
    </row>
    <row r="414" ht="36" customHeight="1" spans="1:5">
      <c r="A414" s="398">
        <v>2060205</v>
      </c>
      <c r="B414" s="246" t="s">
        <v>371</v>
      </c>
      <c r="C414" s="324">
        <v>0</v>
      </c>
      <c r="D414" s="324">
        <v>0</v>
      </c>
      <c r="E414" s="399">
        <f t="shared" si="6"/>
        <v>0</v>
      </c>
    </row>
    <row r="415" ht="36" customHeight="1" spans="1:5">
      <c r="A415" s="398">
        <v>2060206</v>
      </c>
      <c r="B415" s="246" t="s">
        <v>372</v>
      </c>
      <c r="C415" s="324">
        <v>0</v>
      </c>
      <c r="D415" s="324">
        <v>0</v>
      </c>
      <c r="E415" s="399">
        <f t="shared" si="6"/>
        <v>0</v>
      </c>
    </row>
    <row r="416" s="115" customFormat="1" ht="36" customHeight="1" spans="1:16384">
      <c r="A416" s="398">
        <v>2060207</v>
      </c>
      <c r="B416" s="246" t="s">
        <v>373</v>
      </c>
      <c r="C416" s="324">
        <v>0</v>
      </c>
      <c r="D416" s="324">
        <v>0</v>
      </c>
      <c r="E416" s="399">
        <f t="shared" si="6"/>
        <v>0</v>
      </c>
      <c r="XDA416" s="401"/>
      <c r="XDB416" s="401"/>
      <c r="XDC416" s="401"/>
      <c r="XDD416" s="401"/>
      <c r="XDE416" s="401"/>
      <c r="XDF416" s="401"/>
      <c r="XDG416" s="401"/>
      <c r="XDH416" s="401"/>
      <c r="XDI416" s="401"/>
      <c r="XDJ416" s="401"/>
      <c r="XDK416" s="401"/>
      <c r="XDL416" s="401"/>
      <c r="XDM416" s="401"/>
      <c r="XDN416" s="401"/>
      <c r="XDO416" s="401"/>
      <c r="XDP416" s="401"/>
      <c r="XDQ416" s="401"/>
      <c r="XDR416" s="401"/>
      <c r="XDS416" s="401"/>
      <c r="XDT416" s="401"/>
      <c r="XDU416" s="401"/>
      <c r="XDV416" s="401"/>
      <c r="XDW416" s="401"/>
      <c r="XDX416" s="401"/>
      <c r="XDY416" s="401"/>
      <c r="XDZ416" s="401"/>
      <c r="XEA416" s="401"/>
      <c r="XEB416" s="401"/>
      <c r="XEC416" s="401"/>
      <c r="XED416" s="401"/>
      <c r="XEE416" s="401"/>
      <c r="XEF416" s="401"/>
      <c r="XEG416" s="401"/>
      <c r="XEH416" s="401"/>
      <c r="XEI416" s="401"/>
      <c r="XEJ416" s="401"/>
      <c r="XEK416" s="401"/>
      <c r="XEL416" s="401"/>
      <c r="XEM416" s="401"/>
      <c r="XEN416" s="401"/>
      <c r="XEO416" s="401"/>
      <c r="XEP416" s="401"/>
      <c r="XEQ416" s="401"/>
      <c r="XER416" s="401"/>
      <c r="XES416" s="401"/>
      <c r="XET416" s="401"/>
      <c r="XEU416" s="401"/>
      <c r="XEV416" s="401"/>
      <c r="XEW416" s="401"/>
      <c r="XEX416" s="401"/>
      <c r="XEY416" s="401"/>
      <c r="XEZ416" s="401"/>
      <c r="XFA416" s="401"/>
      <c r="XFB416" s="401"/>
      <c r="XFC416" s="401"/>
      <c r="XFD416" s="401"/>
    </row>
    <row r="417" ht="36" customHeight="1" spans="1:5">
      <c r="A417" s="398">
        <v>2060208</v>
      </c>
      <c r="B417" s="246" t="s">
        <v>374</v>
      </c>
      <c r="C417" s="324">
        <v>0</v>
      </c>
      <c r="D417" s="324">
        <v>0</v>
      </c>
      <c r="E417" s="399">
        <f t="shared" si="6"/>
        <v>0</v>
      </c>
    </row>
    <row r="418" ht="36" customHeight="1" spans="1:5">
      <c r="A418" s="398">
        <v>2060299</v>
      </c>
      <c r="B418" s="246" t="s">
        <v>375</v>
      </c>
      <c r="C418" s="324">
        <v>0</v>
      </c>
      <c r="D418" s="324">
        <v>0</v>
      </c>
      <c r="E418" s="399">
        <f t="shared" si="6"/>
        <v>0</v>
      </c>
    </row>
    <row r="419" ht="36" customHeight="1" spans="1:5">
      <c r="A419" s="398">
        <v>20603</v>
      </c>
      <c r="B419" s="246" t="s">
        <v>376</v>
      </c>
      <c r="C419" s="324">
        <f>SUM(C420:C424)</f>
        <v>0</v>
      </c>
      <c r="D419" s="324">
        <f>SUM(D420:D424)</f>
        <v>0</v>
      </c>
      <c r="E419" s="399">
        <f t="shared" si="6"/>
        <v>0</v>
      </c>
    </row>
    <row r="420" ht="36" customHeight="1" spans="1:5">
      <c r="A420" s="398">
        <v>2060301</v>
      </c>
      <c r="B420" s="246" t="s">
        <v>368</v>
      </c>
      <c r="C420" s="324">
        <v>0</v>
      </c>
      <c r="D420" s="324">
        <v>0</v>
      </c>
      <c r="E420" s="399">
        <f t="shared" si="6"/>
        <v>0</v>
      </c>
    </row>
    <row r="421" ht="36" customHeight="1" spans="1:5">
      <c r="A421" s="398">
        <v>2060302</v>
      </c>
      <c r="B421" s="246" t="s">
        <v>377</v>
      </c>
      <c r="C421" s="324">
        <v>0</v>
      </c>
      <c r="D421" s="324">
        <v>0</v>
      </c>
      <c r="E421" s="399">
        <f t="shared" si="6"/>
        <v>0</v>
      </c>
    </row>
    <row r="422" ht="36" customHeight="1" spans="1:5">
      <c r="A422" s="398">
        <v>2060303</v>
      </c>
      <c r="B422" s="246" t="s">
        <v>378</v>
      </c>
      <c r="C422" s="324">
        <v>0</v>
      </c>
      <c r="D422" s="324">
        <v>0</v>
      </c>
      <c r="E422" s="399">
        <f t="shared" si="6"/>
        <v>0</v>
      </c>
    </row>
    <row r="423" ht="36" customHeight="1" spans="1:5">
      <c r="A423" s="398">
        <v>2060304</v>
      </c>
      <c r="B423" s="246" t="s">
        <v>379</v>
      </c>
      <c r="C423" s="324">
        <v>0</v>
      </c>
      <c r="D423" s="324">
        <v>0</v>
      </c>
      <c r="E423" s="399">
        <f t="shared" si="6"/>
        <v>0</v>
      </c>
    </row>
    <row r="424" ht="36" customHeight="1" spans="1:5">
      <c r="A424" s="398">
        <v>2060399</v>
      </c>
      <c r="B424" s="246" t="s">
        <v>380</v>
      </c>
      <c r="C424" s="324">
        <v>0</v>
      </c>
      <c r="D424" s="324">
        <v>0</v>
      </c>
      <c r="E424" s="399">
        <f t="shared" si="6"/>
        <v>0</v>
      </c>
    </row>
    <row r="425" ht="36" customHeight="1" spans="1:5">
      <c r="A425" s="398">
        <v>20604</v>
      </c>
      <c r="B425" s="246" t="s">
        <v>381</v>
      </c>
      <c r="C425" s="324">
        <f>SUM(C426:C429)</f>
        <v>22</v>
      </c>
      <c r="D425" s="324">
        <f>SUM(D426:D429)</f>
        <v>71</v>
      </c>
      <c r="E425" s="399">
        <f t="shared" si="6"/>
        <v>2.227</v>
      </c>
    </row>
    <row r="426" ht="36" customHeight="1" spans="1:5">
      <c r="A426" s="398">
        <v>2060401</v>
      </c>
      <c r="B426" s="246" t="s">
        <v>368</v>
      </c>
      <c r="C426" s="324">
        <v>0</v>
      </c>
      <c r="D426" s="324">
        <v>0</v>
      </c>
      <c r="E426" s="399">
        <f t="shared" si="6"/>
        <v>0</v>
      </c>
    </row>
    <row r="427" ht="36" customHeight="1" spans="1:5">
      <c r="A427" s="398">
        <v>2060404</v>
      </c>
      <c r="B427" s="246" t="s">
        <v>382</v>
      </c>
      <c r="C427" s="324">
        <v>0</v>
      </c>
      <c r="D427" s="324">
        <v>61</v>
      </c>
      <c r="E427" s="399">
        <f t="shared" si="6"/>
        <v>0</v>
      </c>
    </row>
    <row r="428" ht="36" customHeight="1" spans="1:5">
      <c r="A428" s="398">
        <v>2060405</v>
      </c>
      <c r="B428" s="246" t="s">
        <v>383</v>
      </c>
      <c r="C428" s="324">
        <v>0</v>
      </c>
      <c r="D428" s="324">
        <v>0</v>
      </c>
      <c r="E428" s="399">
        <f t="shared" si="6"/>
        <v>0</v>
      </c>
    </row>
    <row r="429" ht="36" customHeight="1" spans="1:5">
      <c r="A429" s="398">
        <v>2060499</v>
      </c>
      <c r="B429" s="246" t="s">
        <v>384</v>
      </c>
      <c r="C429" s="324">
        <v>22</v>
      </c>
      <c r="D429" s="324">
        <v>10</v>
      </c>
      <c r="E429" s="399">
        <f t="shared" si="6"/>
        <v>-0.545</v>
      </c>
    </row>
    <row r="430" ht="36" customHeight="1" spans="1:5">
      <c r="A430" s="398">
        <v>20605</v>
      </c>
      <c r="B430" s="246" t="s">
        <v>385</v>
      </c>
      <c r="C430" s="324">
        <f>SUM(C431:C434)</f>
        <v>0</v>
      </c>
      <c r="D430" s="324">
        <f>SUM(D431:D434)</f>
        <v>0</v>
      </c>
      <c r="E430" s="399">
        <f t="shared" si="6"/>
        <v>0</v>
      </c>
    </row>
    <row r="431" ht="36" customHeight="1" spans="1:5">
      <c r="A431" s="398">
        <v>2060501</v>
      </c>
      <c r="B431" s="246" t="s">
        <v>368</v>
      </c>
      <c r="C431" s="324">
        <v>0</v>
      </c>
      <c r="D431" s="324">
        <v>0</v>
      </c>
      <c r="E431" s="399">
        <f t="shared" si="6"/>
        <v>0</v>
      </c>
    </row>
    <row r="432" ht="36" customHeight="1" spans="1:5">
      <c r="A432" s="398">
        <v>2060502</v>
      </c>
      <c r="B432" s="246" t="s">
        <v>386</v>
      </c>
      <c r="C432" s="324">
        <v>0</v>
      </c>
      <c r="D432" s="324">
        <v>0</v>
      </c>
      <c r="E432" s="399">
        <f t="shared" si="6"/>
        <v>0</v>
      </c>
    </row>
    <row r="433" ht="36" customHeight="1" spans="1:5">
      <c r="A433" s="398">
        <v>2060503</v>
      </c>
      <c r="B433" s="246" t="s">
        <v>387</v>
      </c>
      <c r="C433" s="324">
        <v>0</v>
      </c>
      <c r="D433" s="324">
        <v>0</v>
      </c>
      <c r="E433" s="399">
        <f t="shared" si="6"/>
        <v>0</v>
      </c>
    </row>
    <row r="434" ht="36" customHeight="1" spans="1:5">
      <c r="A434" s="398">
        <v>2060599</v>
      </c>
      <c r="B434" s="246" t="s">
        <v>388</v>
      </c>
      <c r="C434" s="324">
        <v>0</v>
      </c>
      <c r="D434" s="324">
        <v>0</v>
      </c>
      <c r="E434" s="399">
        <f t="shared" si="6"/>
        <v>0</v>
      </c>
    </row>
    <row r="435" ht="36" customHeight="1" spans="1:5">
      <c r="A435" s="398">
        <v>20606</v>
      </c>
      <c r="B435" s="246" t="s">
        <v>389</v>
      </c>
      <c r="C435" s="324">
        <f>SUM(C436:C439)</f>
        <v>0</v>
      </c>
      <c r="D435" s="324">
        <f>SUM(D436:D439)</f>
        <v>0</v>
      </c>
      <c r="E435" s="399">
        <f t="shared" si="6"/>
        <v>0</v>
      </c>
    </row>
    <row r="436" ht="36" customHeight="1" spans="1:5">
      <c r="A436" s="398">
        <v>2060601</v>
      </c>
      <c r="B436" s="246" t="s">
        <v>390</v>
      </c>
      <c r="C436" s="324">
        <v>0</v>
      </c>
      <c r="D436" s="324">
        <v>0</v>
      </c>
      <c r="E436" s="399">
        <f t="shared" si="6"/>
        <v>0</v>
      </c>
    </row>
    <row r="437" ht="36" customHeight="1" spans="1:5">
      <c r="A437" s="398">
        <v>2060602</v>
      </c>
      <c r="B437" s="246" t="s">
        <v>391</v>
      </c>
      <c r="C437" s="324">
        <v>0</v>
      </c>
      <c r="D437" s="324">
        <v>0</v>
      </c>
      <c r="E437" s="399">
        <f t="shared" si="6"/>
        <v>0</v>
      </c>
    </row>
    <row r="438" ht="36" customHeight="1" spans="1:5">
      <c r="A438" s="398">
        <v>2060603</v>
      </c>
      <c r="B438" s="246" t="s">
        <v>392</v>
      </c>
      <c r="C438" s="324">
        <v>0</v>
      </c>
      <c r="D438" s="324">
        <v>0</v>
      </c>
      <c r="E438" s="399">
        <f t="shared" si="6"/>
        <v>0</v>
      </c>
    </row>
    <row r="439" ht="36" customHeight="1" spans="1:5">
      <c r="A439" s="398">
        <v>2060699</v>
      </c>
      <c r="B439" s="246" t="s">
        <v>393</v>
      </c>
      <c r="C439" s="324">
        <v>0</v>
      </c>
      <c r="D439" s="324">
        <v>0</v>
      </c>
      <c r="E439" s="399">
        <f t="shared" si="6"/>
        <v>0</v>
      </c>
    </row>
    <row r="440" ht="36" customHeight="1" spans="1:5">
      <c r="A440" s="398">
        <v>20607</v>
      </c>
      <c r="B440" s="246" t="s">
        <v>394</v>
      </c>
      <c r="C440" s="324">
        <f>SUM(C441:C446)</f>
        <v>51</v>
      </c>
      <c r="D440" s="324">
        <f>SUM(D441:D446)</f>
        <v>65</v>
      </c>
      <c r="E440" s="399">
        <f t="shared" si="6"/>
        <v>0.275</v>
      </c>
    </row>
    <row r="441" ht="36" customHeight="1" spans="1:5">
      <c r="A441" s="398">
        <v>2060701</v>
      </c>
      <c r="B441" s="246" t="s">
        <v>368</v>
      </c>
      <c r="C441" s="324">
        <v>0</v>
      </c>
      <c r="D441" s="324">
        <v>0</v>
      </c>
      <c r="E441" s="399">
        <f t="shared" si="6"/>
        <v>0</v>
      </c>
    </row>
    <row r="442" ht="36" customHeight="1" spans="1:5">
      <c r="A442" s="398">
        <v>2060702</v>
      </c>
      <c r="B442" s="246" t="s">
        <v>395</v>
      </c>
      <c r="C442" s="324">
        <v>51</v>
      </c>
      <c r="D442" s="324">
        <v>60</v>
      </c>
      <c r="E442" s="399">
        <f t="shared" si="6"/>
        <v>0.176</v>
      </c>
    </row>
    <row r="443" ht="36" customHeight="1" spans="1:5">
      <c r="A443" s="398">
        <v>2060703</v>
      </c>
      <c r="B443" s="246" t="s">
        <v>396</v>
      </c>
      <c r="C443" s="324">
        <v>0</v>
      </c>
      <c r="D443" s="324">
        <v>0</v>
      </c>
      <c r="E443" s="399">
        <f t="shared" si="6"/>
        <v>0</v>
      </c>
    </row>
    <row r="444" ht="36" customHeight="1" spans="1:5">
      <c r="A444" s="398">
        <v>2060704</v>
      </c>
      <c r="B444" s="246" t="s">
        <v>397</v>
      </c>
      <c r="C444" s="324">
        <v>0</v>
      </c>
      <c r="D444" s="324">
        <v>0</v>
      </c>
      <c r="E444" s="399">
        <f t="shared" si="6"/>
        <v>0</v>
      </c>
    </row>
    <row r="445" ht="36" customHeight="1" spans="1:5">
      <c r="A445" s="398">
        <v>2060705</v>
      </c>
      <c r="B445" s="246" t="s">
        <v>398</v>
      </c>
      <c r="C445" s="324">
        <v>0</v>
      </c>
      <c r="D445" s="324">
        <v>0</v>
      </c>
      <c r="E445" s="399">
        <f t="shared" si="6"/>
        <v>0</v>
      </c>
    </row>
    <row r="446" ht="36" customHeight="1" spans="1:5">
      <c r="A446" s="398">
        <v>2060799</v>
      </c>
      <c r="B446" s="246" t="s">
        <v>399</v>
      </c>
      <c r="C446" s="324">
        <v>0</v>
      </c>
      <c r="D446" s="324">
        <v>5</v>
      </c>
      <c r="E446" s="399">
        <f t="shared" si="6"/>
        <v>0</v>
      </c>
    </row>
    <row r="447" ht="36" customHeight="1" spans="1:5">
      <c r="A447" s="398">
        <v>20608</v>
      </c>
      <c r="B447" s="246" t="s">
        <v>400</v>
      </c>
      <c r="C447" s="324">
        <f>SUM(C448:C450)</f>
        <v>0</v>
      </c>
      <c r="D447" s="324">
        <f>SUM(D448:D450)</f>
        <v>0</v>
      </c>
      <c r="E447" s="399">
        <f t="shared" si="6"/>
        <v>0</v>
      </c>
    </row>
    <row r="448" ht="36" customHeight="1" spans="1:5">
      <c r="A448" s="398">
        <v>2060801</v>
      </c>
      <c r="B448" s="246" t="s">
        <v>401</v>
      </c>
      <c r="C448" s="324">
        <v>0</v>
      </c>
      <c r="D448" s="324">
        <v>0</v>
      </c>
      <c r="E448" s="399">
        <f t="shared" si="6"/>
        <v>0</v>
      </c>
    </row>
    <row r="449" ht="36" customHeight="1" spans="1:5">
      <c r="A449" s="398">
        <v>2060802</v>
      </c>
      <c r="B449" s="246" t="s">
        <v>402</v>
      </c>
      <c r="C449" s="324">
        <v>0</v>
      </c>
      <c r="D449" s="324">
        <v>0</v>
      </c>
      <c r="E449" s="399">
        <f t="shared" si="6"/>
        <v>0</v>
      </c>
    </row>
    <row r="450" ht="36" customHeight="1" spans="1:5">
      <c r="A450" s="398">
        <v>2060899</v>
      </c>
      <c r="B450" s="246" t="s">
        <v>403</v>
      </c>
      <c r="C450" s="324">
        <v>0</v>
      </c>
      <c r="D450" s="324">
        <v>0</v>
      </c>
      <c r="E450" s="399">
        <f t="shared" si="6"/>
        <v>0</v>
      </c>
    </row>
    <row r="451" ht="36" customHeight="1" spans="1:5">
      <c r="A451" s="398">
        <v>20609</v>
      </c>
      <c r="B451" s="246" t="s">
        <v>404</v>
      </c>
      <c r="C451" s="324">
        <f>SUM(C452:C454)</f>
        <v>0</v>
      </c>
      <c r="D451" s="324">
        <f>SUM(D452:D454)</f>
        <v>0</v>
      </c>
      <c r="E451" s="399">
        <f t="shared" si="6"/>
        <v>0</v>
      </c>
    </row>
    <row r="452" ht="36" customHeight="1" spans="1:5">
      <c r="A452" s="398">
        <v>2060901</v>
      </c>
      <c r="B452" s="246" t="s">
        <v>405</v>
      </c>
      <c r="C452" s="324">
        <v>0</v>
      </c>
      <c r="D452" s="324">
        <v>0</v>
      </c>
      <c r="E452" s="399">
        <f t="shared" si="6"/>
        <v>0</v>
      </c>
    </row>
    <row r="453" ht="36" customHeight="1" spans="1:5">
      <c r="A453" s="398">
        <v>2060902</v>
      </c>
      <c r="B453" s="246" t="s">
        <v>406</v>
      </c>
      <c r="C453" s="324">
        <v>0</v>
      </c>
      <c r="D453" s="324">
        <v>0</v>
      </c>
      <c r="E453" s="399">
        <f t="shared" ref="E453:E516" si="7">IFERROR(D453/C453-1,0)</f>
        <v>0</v>
      </c>
    </row>
    <row r="454" ht="36" customHeight="1" spans="1:5">
      <c r="A454" s="398">
        <v>2060999</v>
      </c>
      <c r="B454" s="246" t="s">
        <v>407</v>
      </c>
      <c r="C454" s="324">
        <v>0</v>
      </c>
      <c r="D454" s="324">
        <v>0</v>
      </c>
      <c r="E454" s="399">
        <f t="shared" si="7"/>
        <v>0</v>
      </c>
    </row>
    <row r="455" ht="36" customHeight="1" spans="1:5">
      <c r="A455" s="398">
        <v>20699</v>
      </c>
      <c r="B455" s="246" t="s">
        <v>408</v>
      </c>
      <c r="C455" s="324">
        <f>SUM(C456:C459)</f>
        <v>0</v>
      </c>
      <c r="D455" s="324">
        <f>SUM(D456:D459)</f>
        <v>6</v>
      </c>
      <c r="E455" s="399">
        <f t="shared" si="7"/>
        <v>0</v>
      </c>
    </row>
    <row r="456" ht="36" customHeight="1" spans="1:5">
      <c r="A456" s="398">
        <v>2069901</v>
      </c>
      <c r="B456" s="246" t="s">
        <v>409</v>
      </c>
      <c r="C456" s="324">
        <v>0</v>
      </c>
      <c r="D456" s="324">
        <v>0</v>
      </c>
      <c r="E456" s="399">
        <f t="shared" si="7"/>
        <v>0</v>
      </c>
    </row>
    <row r="457" ht="36" customHeight="1" spans="1:5">
      <c r="A457" s="398">
        <v>2069902</v>
      </c>
      <c r="B457" s="246" t="s">
        <v>410</v>
      </c>
      <c r="C457" s="324">
        <v>0</v>
      </c>
      <c r="D457" s="324">
        <v>0</v>
      </c>
      <c r="E457" s="399">
        <f t="shared" si="7"/>
        <v>0</v>
      </c>
    </row>
    <row r="458" ht="36" customHeight="1" spans="1:5">
      <c r="A458" s="398">
        <v>2069903</v>
      </c>
      <c r="B458" s="246" t="s">
        <v>411</v>
      </c>
      <c r="C458" s="324">
        <v>0</v>
      </c>
      <c r="D458" s="324">
        <v>0</v>
      </c>
      <c r="E458" s="399">
        <f t="shared" si="7"/>
        <v>0</v>
      </c>
    </row>
    <row r="459" ht="36" customHeight="1" spans="1:5">
      <c r="A459" s="398">
        <v>2069999</v>
      </c>
      <c r="B459" s="246" t="s">
        <v>412</v>
      </c>
      <c r="C459" s="324">
        <v>0</v>
      </c>
      <c r="D459" s="324">
        <v>6</v>
      </c>
      <c r="E459" s="399">
        <f t="shared" si="7"/>
        <v>0</v>
      </c>
    </row>
    <row r="460" ht="36" customHeight="1" spans="1:5">
      <c r="A460" s="398">
        <v>207</v>
      </c>
      <c r="B460" s="246" t="s">
        <v>58</v>
      </c>
      <c r="C460" s="324">
        <f>SUM(C461,C477,C485,C496,C505,C513)</f>
        <v>1833</v>
      </c>
      <c r="D460" s="324">
        <f>SUM(D461,D477,D485,D496,D505,D513)</f>
        <v>3341</v>
      </c>
      <c r="E460" s="399">
        <f t="shared" si="7"/>
        <v>0.823</v>
      </c>
    </row>
    <row r="461" ht="36" customHeight="1" spans="1:5">
      <c r="A461" s="398">
        <v>20701</v>
      </c>
      <c r="B461" s="246" t="s">
        <v>413</v>
      </c>
      <c r="C461" s="324">
        <f>SUM(C462:C476)</f>
        <v>1185</v>
      </c>
      <c r="D461" s="324">
        <f>SUM(D462:D476)</f>
        <v>1170</v>
      </c>
      <c r="E461" s="399">
        <f t="shared" si="7"/>
        <v>-0.013</v>
      </c>
    </row>
    <row r="462" ht="36" customHeight="1" spans="1:5">
      <c r="A462" s="398">
        <v>2070101</v>
      </c>
      <c r="B462" s="246" t="s">
        <v>111</v>
      </c>
      <c r="C462" s="324">
        <v>366</v>
      </c>
      <c r="D462" s="324">
        <v>308</v>
      </c>
      <c r="E462" s="399">
        <f t="shared" si="7"/>
        <v>-0.158</v>
      </c>
    </row>
    <row r="463" ht="36" customHeight="1" spans="1:5">
      <c r="A463" s="398">
        <v>2070102</v>
      </c>
      <c r="B463" s="246" t="s">
        <v>112</v>
      </c>
      <c r="C463" s="324">
        <v>22</v>
      </c>
      <c r="D463" s="324">
        <v>115</v>
      </c>
      <c r="E463" s="399">
        <f t="shared" si="7"/>
        <v>4.227</v>
      </c>
    </row>
    <row r="464" ht="36" customHeight="1" spans="1:5">
      <c r="A464" s="398">
        <v>2070103</v>
      </c>
      <c r="B464" s="246" t="s">
        <v>113</v>
      </c>
      <c r="C464" s="324">
        <v>0</v>
      </c>
      <c r="D464" s="324">
        <v>0</v>
      </c>
      <c r="E464" s="399">
        <f t="shared" si="7"/>
        <v>0</v>
      </c>
    </row>
    <row r="465" ht="36" customHeight="1" spans="1:5">
      <c r="A465" s="398">
        <v>2070104</v>
      </c>
      <c r="B465" s="246" t="s">
        <v>414</v>
      </c>
      <c r="C465" s="324">
        <v>52</v>
      </c>
      <c r="D465" s="324">
        <v>60</v>
      </c>
      <c r="E465" s="399">
        <f t="shared" si="7"/>
        <v>0.154</v>
      </c>
    </row>
    <row r="466" ht="36" customHeight="1" spans="1:5">
      <c r="A466" s="398">
        <v>2070105</v>
      </c>
      <c r="B466" s="246" t="s">
        <v>415</v>
      </c>
      <c r="C466" s="324">
        <v>0</v>
      </c>
      <c r="D466" s="324">
        <v>0</v>
      </c>
      <c r="E466" s="399">
        <f t="shared" si="7"/>
        <v>0</v>
      </c>
    </row>
    <row r="467" ht="36" customHeight="1" spans="1:5">
      <c r="A467" s="398">
        <v>2070106</v>
      </c>
      <c r="B467" s="246" t="s">
        <v>416</v>
      </c>
      <c r="C467" s="324">
        <v>0</v>
      </c>
      <c r="D467" s="324">
        <v>0</v>
      </c>
      <c r="E467" s="399">
        <f t="shared" si="7"/>
        <v>0</v>
      </c>
    </row>
    <row r="468" ht="36" customHeight="1" spans="1:5">
      <c r="A468" s="398">
        <v>2070107</v>
      </c>
      <c r="B468" s="246" t="s">
        <v>417</v>
      </c>
      <c r="C468" s="324">
        <v>0</v>
      </c>
      <c r="D468" s="324">
        <v>0</v>
      </c>
      <c r="E468" s="399">
        <f t="shared" si="7"/>
        <v>0</v>
      </c>
    </row>
    <row r="469" ht="36" customHeight="1" spans="1:5">
      <c r="A469" s="398">
        <v>2070108</v>
      </c>
      <c r="B469" s="246" t="s">
        <v>418</v>
      </c>
      <c r="C469" s="324">
        <v>0</v>
      </c>
      <c r="D469" s="324">
        <v>0</v>
      </c>
      <c r="E469" s="399">
        <f t="shared" si="7"/>
        <v>0</v>
      </c>
    </row>
    <row r="470" ht="36" customHeight="1" spans="1:5">
      <c r="A470" s="398">
        <v>2070109</v>
      </c>
      <c r="B470" s="246" t="s">
        <v>419</v>
      </c>
      <c r="C470" s="324">
        <v>633</v>
      </c>
      <c r="D470" s="324">
        <v>556</v>
      </c>
      <c r="E470" s="399">
        <f t="shared" si="7"/>
        <v>-0.122</v>
      </c>
    </row>
    <row r="471" ht="36" customHeight="1" spans="1:5">
      <c r="A471" s="398">
        <v>2070110</v>
      </c>
      <c r="B471" s="246" t="s">
        <v>420</v>
      </c>
      <c r="C471" s="324">
        <v>0</v>
      </c>
      <c r="D471" s="324">
        <v>0</v>
      </c>
      <c r="E471" s="399">
        <f t="shared" si="7"/>
        <v>0</v>
      </c>
    </row>
    <row r="472" ht="36" customHeight="1" spans="1:5">
      <c r="A472" s="398">
        <v>2070111</v>
      </c>
      <c r="B472" s="246" t="s">
        <v>421</v>
      </c>
      <c r="C472" s="324">
        <v>36</v>
      </c>
      <c r="D472" s="324">
        <v>55</v>
      </c>
      <c r="E472" s="399">
        <f t="shared" si="7"/>
        <v>0.528</v>
      </c>
    </row>
    <row r="473" ht="36" customHeight="1" spans="1:5">
      <c r="A473" s="398">
        <v>2070112</v>
      </c>
      <c r="B473" s="246" t="s">
        <v>422</v>
      </c>
      <c r="C473" s="324">
        <v>0</v>
      </c>
      <c r="D473" s="324">
        <v>0</v>
      </c>
      <c r="E473" s="399">
        <f t="shared" si="7"/>
        <v>0</v>
      </c>
    </row>
    <row r="474" ht="36" customHeight="1" spans="1:5">
      <c r="A474" s="398">
        <v>2070113</v>
      </c>
      <c r="B474" s="246" t="s">
        <v>423</v>
      </c>
      <c r="C474" s="324">
        <v>10</v>
      </c>
      <c r="D474" s="324">
        <v>10</v>
      </c>
      <c r="E474" s="399">
        <f t="shared" si="7"/>
        <v>0</v>
      </c>
    </row>
    <row r="475" ht="36" customHeight="1" spans="1:5">
      <c r="A475" s="398">
        <v>2070114</v>
      </c>
      <c r="B475" s="246" t="s">
        <v>424</v>
      </c>
      <c r="C475" s="324">
        <v>0</v>
      </c>
      <c r="D475" s="324">
        <v>0</v>
      </c>
      <c r="E475" s="399">
        <f t="shared" si="7"/>
        <v>0</v>
      </c>
    </row>
    <row r="476" ht="36" customHeight="1" spans="1:5">
      <c r="A476" s="398">
        <v>2070199</v>
      </c>
      <c r="B476" s="246" t="s">
        <v>425</v>
      </c>
      <c r="C476" s="324">
        <v>66</v>
      </c>
      <c r="D476" s="324">
        <v>66</v>
      </c>
      <c r="E476" s="399">
        <f t="shared" si="7"/>
        <v>0</v>
      </c>
    </row>
    <row r="477" ht="36" customHeight="1" spans="1:5">
      <c r="A477" s="398">
        <v>20702</v>
      </c>
      <c r="B477" s="246" t="s">
        <v>426</v>
      </c>
      <c r="C477" s="324">
        <f>SUM(C478:C484)</f>
        <v>20</v>
      </c>
      <c r="D477" s="324">
        <f>SUM(D478:D484)</f>
        <v>34</v>
      </c>
      <c r="E477" s="399">
        <f t="shared" si="7"/>
        <v>0.7</v>
      </c>
    </row>
    <row r="478" ht="36" customHeight="1" spans="1:5">
      <c r="A478" s="398">
        <v>2070201</v>
      </c>
      <c r="B478" s="246" t="s">
        <v>111</v>
      </c>
      <c r="C478" s="324">
        <v>0</v>
      </c>
      <c r="D478" s="324">
        <v>0</v>
      </c>
      <c r="E478" s="399">
        <f t="shared" si="7"/>
        <v>0</v>
      </c>
    </row>
    <row r="479" ht="36" customHeight="1" spans="1:5">
      <c r="A479" s="398">
        <v>2070202</v>
      </c>
      <c r="B479" s="246" t="s">
        <v>112</v>
      </c>
      <c r="C479" s="324">
        <v>0</v>
      </c>
      <c r="D479" s="324">
        <v>0</v>
      </c>
      <c r="E479" s="399">
        <f t="shared" si="7"/>
        <v>0</v>
      </c>
    </row>
    <row r="480" ht="36" customHeight="1" spans="1:5">
      <c r="A480" s="398">
        <v>2070203</v>
      </c>
      <c r="B480" s="246" t="s">
        <v>113</v>
      </c>
      <c r="C480" s="324">
        <v>0</v>
      </c>
      <c r="D480" s="324">
        <v>0</v>
      </c>
      <c r="E480" s="399">
        <f t="shared" si="7"/>
        <v>0</v>
      </c>
    </row>
    <row r="481" ht="36" customHeight="1" spans="1:5">
      <c r="A481" s="398">
        <v>2070204</v>
      </c>
      <c r="B481" s="246" t="s">
        <v>427</v>
      </c>
      <c r="C481" s="324">
        <v>20</v>
      </c>
      <c r="D481" s="324">
        <v>34</v>
      </c>
      <c r="E481" s="399">
        <f t="shared" si="7"/>
        <v>0.7</v>
      </c>
    </row>
    <row r="482" ht="36" customHeight="1" spans="1:5">
      <c r="A482" s="398">
        <v>2070205</v>
      </c>
      <c r="B482" s="246" t="s">
        <v>428</v>
      </c>
      <c r="C482" s="324">
        <v>0</v>
      </c>
      <c r="D482" s="324">
        <v>0</v>
      </c>
      <c r="E482" s="399">
        <f t="shared" si="7"/>
        <v>0</v>
      </c>
    </row>
    <row r="483" ht="36" customHeight="1" spans="1:5">
      <c r="A483" s="398">
        <v>2070206</v>
      </c>
      <c r="B483" s="246" t="s">
        <v>429</v>
      </c>
      <c r="C483" s="324">
        <v>0</v>
      </c>
      <c r="D483" s="324">
        <v>0</v>
      </c>
      <c r="E483" s="399">
        <f t="shared" si="7"/>
        <v>0</v>
      </c>
    </row>
    <row r="484" ht="36" customHeight="1" spans="1:5">
      <c r="A484" s="398">
        <v>2070299</v>
      </c>
      <c r="B484" s="246" t="s">
        <v>430</v>
      </c>
      <c r="C484" s="324">
        <v>0</v>
      </c>
      <c r="D484" s="324">
        <v>0</v>
      </c>
      <c r="E484" s="399">
        <f t="shared" si="7"/>
        <v>0</v>
      </c>
    </row>
    <row r="485" ht="36" customHeight="1" spans="1:5">
      <c r="A485" s="398">
        <v>20703</v>
      </c>
      <c r="B485" s="246" t="s">
        <v>431</v>
      </c>
      <c r="C485" s="324">
        <f>SUM(C486:C495)</f>
        <v>159</v>
      </c>
      <c r="D485" s="324">
        <f>SUM(D486:D495)</f>
        <v>1330</v>
      </c>
      <c r="E485" s="399">
        <f t="shared" si="7"/>
        <v>7.365</v>
      </c>
    </row>
    <row r="486" ht="36" customHeight="1" spans="1:5">
      <c r="A486" s="398">
        <v>2070301</v>
      </c>
      <c r="B486" s="246" t="s">
        <v>111</v>
      </c>
      <c r="C486" s="324">
        <v>0</v>
      </c>
      <c r="D486" s="324">
        <v>0</v>
      </c>
      <c r="E486" s="399">
        <f t="shared" si="7"/>
        <v>0</v>
      </c>
    </row>
    <row r="487" ht="36" customHeight="1" spans="1:5">
      <c r="A487" s="398">
        <v>2070302</v>
      </c>
      <c r="B487" s="246" t="s">
        <v>112</v>
      </c>
      <c r="C487" s="324">
        <v>0</v>
      </c>
      <c r="D487" s="324">
        <v>0</v>
      </c>
      <c r="E487" s="399">
        <f t="shared" si="7"/>
        <v>0</v>
      </c>
    </row>
    <row r="488" ht="36" customHeight="1" spans="1:5">
      <c r="A488" s="398">
        <v>2070303</v>
      </c>
      <c r="B488" s="246" t="s">
        <v>113</v>
      </c>
      <c r="C488" s="324">
        <v>0</v>
      </c>
      <c r="D488" s="324">
        <v>0</v>
      </c>
      <c r="E488" s="399">
        <f t="shared" si="7"/>
        <v>0</v>
      </c>
    </row>
    <row r="489" ht="36" customHeight="1" spans="1:5">
      <c r="A489" s="398">
        <v>2070304</v>
      </c>
      <c r="B489" s="246" t="s">
        <v>432</v>
      </c>
      <c r="C489" s="324">
        <v>0</v>
      </c>
      <c r="D489" s="324">
        <v>0</v>
      </c>
      <c r="E489" s="399">
        <f t="shared" si="7"/>
        <v>0</v>
      </c>
    </row>
    <row r="490" ht="36" customHeight="1" spans="1:5">
      <c r="A490" s="398">
        <v>2070305</v>
      </c>
      <c r="B490" s="246" t="s">
        <v>433</v>
      </c>
      <c r="C490" s="324">
        <v>0</v>
      </c>
      <c r="D490" s="324">
        <v>0</v>
      </c>
      <c r="E490" s="399">
        <f t="shared" si="7"/>
        <v>0</v>
      </c>
    </row>
    <row r="491" ht="36" customHeight="1" spans="1:5">
      <c r="A491" s="398">
        <v>2070306</v>
      </c>
      <c r="B491" s="246" t="s">
        <v>434</v>
      </c>
      <c r="C491" s="324">
        <v>0</v>
      </c>
      <c r="D491" s="324">
        <v>0</v>
      </c>
      <c r="E491" s="399">
        <f t="shared" si="7"/>
        <v>0</v>
      </c>
    </row>
    <row r="492" ht="36" customHeight="1" spans="1:5">
      <c r="A492" s="398">
        <v>2070307</v>
      </c>
      <c r="B492" s="246" t="s">
        <v>435</v>
      </c>
      <c r="C492" s="324">
        <v>29</v>
      </c>
      <c r="D492" s="324">
        <v>29</v>
      </c>
      <c r="E492" s="399">
        <f t="shared" si="7"/>
        <v>0</v>
      </c>
    </row>
    <row r="493" ht="36" customHeight="1" spans="1:5">
      <c r="A493" s="398">
        <v>2070308</v>
      </c>
      <c r="B493" s="246" t="s">
        <v>436</v>
      </c>
      <c r="C493" s="324">
        <v>130</v>
      </c>
      <c r="D493" s="324">
        <v>1301</v>
      </c>
      <c r="E493" s="399">
        <f t="shared" si="7"/>
        <v>9.008</v>
      </c>
    </row>
    <row r="494" ht="36" customHeight="1" spans="1:5">
      <c r="A494" s="398">
        <v>2070309</v>
      </c>
      <c r="B494" s="246" t="s">
        <v>437</v>
      </c>
      <c r="C494" s="324">
        <v>0</v>
      </c>
      <c r="D494" s="324">
        <v>0</v>
      </c>
      <c r="E494" s="399">
        <f t="shared" si="7"/>
        <v>0</v>
      </c>
    </row>
    <row r="495" ht="36" customHeight="1" spans="1:5">
      <c r="A495" s="398">
        <v>2070399</v>
      </c>
      <c r="B495" s="246" t="s">
        <v>438</v>
      </c>
      <c r="C495" s="324">
        <v>0</v>
      </c>
      <c r="D495" s="324">
        <v>0</v>
      </c>
      <c r="E495" s="399">
        <f t="shared" si="7"/>
        <v>0</v>
      </c>
    </row>
    <row r="496" ht="36" customHeight="1" spans="1:5">
      <c r="A496" s="398">
        <v>20706</v>
      </c>
      <c r="B496" s="246" t="s">
        <v>439</v>
      </c>
      <c r="C496" s="324">
        <f>SUM(C497:C504)</f>
        <v>0</v>
      </c>
      <c r="D496" s="324">
        <f>SUM(D497:D504)</f>
        <v>0</v>
      </c>
      <c r="E496" s="399">
        <f t="shared" si="7"/>
        <v>0</v>
      </c>
    </row>
    <row r="497" ht="36" customHeight="1" spans="1:5">
      <c r="A497" s="398">
        <v>2070601</v>
      </c>
      <c r="B497" s="246" t="s">
        <v>111</v>
      </c>
      <c r="C497" s="324">
        <v>0</v>
      </c>
      <c r="D497" s="324">
        <v>0</v>
      </c>
      <c r="E497" s="399">
        <f t="shared" si="7"/>
        <v>0</v>
      </c>
    </row>
    <row r="498" ht="36" customHeight="1" spans="1:5">
      <c r="A498" s="398">
        <v>2070602</v>
      </c>
      <c r="B498" s="246" t="s">
        <v>112</v>
      </c>
      <c r="C498" s="324">
        <v>0</v>
      </c>
      <c r="D498" s="324">
        <v>0</v>
      </c>
      <c r="E498" s="399">
        <f t="shared" si="7"/>
        <v>0</v>
      </c>
    </row>
    <row r="499" ht="36" customHeight="1" spans="1:5">
      <c r="A499" s="398">
        <v>2070603</v>
      </c>
      <c r="B499" s="246" t="s">
        <v>113</v>
      </c>
      <c r="C499" s="324">
        <v>0</v>
      </c>
      <c r="D499" s="324">
        <v>0</v>
      </c>
      <c r="E499" s="399">
        <f t="shared" si="7"/>
        <v>0</v>
      </c>
    </row>
    <row r="500" ht="36" customHeight="1" spans="1:5">
      <c r="A500" s="398">
        <v>2070604</v>
      </c>
      <c r="B500" s="246" t="s">
        <v>440</v>
      </c>
      <c r="C500" s="324">
        <v>0</v>
      </c>
      <c r="D500" s="324">
        <v>0</v>
      </c>
      <c r="E500" s="399">
        <f t="shared" si="7"/>
        <v>0</v>
      </c>
    </row>
    <row r="501" ht="36" customHeight="1" spans="1:5">
      <c r="A501" s="398">
        <v>2070605</v>
      </c>
      <c r="B501" s="246" t="s">
        <v>441</v>
      </c>
      <c r="C501" s="324">
        <v>0</v>
      </c>
      <c r="D501" s="324">
        <v>0</v>
      </c>
      <c r="E501" s="399">
        <f t="shared" si="7"/>
        <v>0</v>
      </c>
    </row>
    <row r="502" ht="36" customHeight="1" spans="1:5">
      <c r="A502" s="398">
        <v>2070606</v>
      </c>
      <c r="B502" s="246" t="s">
        <v>442</v>
      </c>
      <c r="C502" s="324">
        <v>0</v>
      </c>
      <c r="D502" s="324">
        <v>0</v>
      </c>
      <c r="E502" s="399">
        <f t="shared" si="7"/>
        <v>0</v>
      </c>
    </row>
    <row r="503" ht="36" customHeight="1" spans="1:5">
      <c r="A503" s="398">
        <v>2070607</v>
      </c>
      <c r="B503" s="246" t="s">
        <v>443</v>
      </c>
      <c r="C503" s="324">
        <v>0</v>
      </c>
      <c r="D503" s="324">
        <v>0</v>
      </c>
      <c r="E503" s="399">
        <f t="shared" si="7"/>
        <v>0</v>
      </c>
    </row>
    <row r="504" ht="36" customHeight="1" spans="1:5">
      <c r="A504" s="398">
        <v>2070699</v>
      </c>
      <c r="B504" s="246" t="s">
        <v>444</v>
      </c>
      <c r="C504" s="324">
        <v>0</v>
      </c>
      <c r="D504" s="324">
        <v>0</v>
      </c>
      <c r="E504" s="399">
        <f t="shared" si="7"/>
        <v>0</v>
      </c>
    </row>
    <row r="505" ht="36" customHeight="1" spans="1:5">
      <c r="A505" s="398">
        <v>20708</v>
      </c>
      <c r="B505" s="246" t="s">
        <v>445</v>
      </c>
      <c r="C505" s="324">
        <f>SUM(C506:C512)</f>
        <v>379</v>
      </c>
      <c r="D505" s="324">
        <f>SUM(D506:D512)</f>
        <v>770</v>
      </c>
      <c r="E505" s="399">
        <f t="shared" si="7"/>
        <v>1.032</v>
      </c>
    </row>
    <row r="506" ht="36" customHeight="1" spans="1:5">
      <c r="A506" s="398">
        <v>2070801</v>
      </c>
      <c r="B506" s="246" t="s">
        <v>111</v>
      </c>
      <c r="C506" s="324">
        <v>0</v>
      </c>
      <c r="D506" s="324">
        <v>0</v>
      </c>
      <c r="E506" s="399">
        <f t="shared" si="7"/>
        <v>0</v>
      </c>
    </row>
    <row r="507" ht="36" customHeight="1" spans="1:5">
      <c r="A507" s="398">
        <v>2070802</v>
      </c>
      <c r="B507" s="246" t="s">
        <v>112</v>
      </c>
      <c r="C507" s="324">
        <v>0</v>
      </c>
      <c r="D507" s="324">
        <v>0</v>
      </c>
      <c r="E507" s="399">
        <f t="shared" si="7"/>
        <v>0</v>
      </c>
    </row>
    <row r="508" ht="36" customHeight="1" spans="1:5">
      <c r="A508" s="398">
        <v>2070803</v>
      </c>
      <c r="B508" s="246" t="s">
        <v>113</v>
      </c>
      <c r="C508" s="324">
        <v>313</v>
      </c>
      <c r="D508" s="324">
        <v>320</v>
      </c>
      <c r="E508" s="399">
        <f t="shared" si="7"/>
        <v>0.022</v>
      </c>
    </row>
    <row r="509" ht="36" customHeight="1" spans="1:5">
      <c r="A509" s="398">
        <v>2070806</v>
      </c>
      <c r="B509" s="246" t="s">
        <v>446</v>
      </c>
      <c r="C509" s="324">
        <v>0</v>
      </c>
      <c r="D509" s="324">
        <v>0</v>
      </c>
      <c r="E509" s="399">
        <f t="shared" si="7"/>
        <v>0</v>
      </c>
    </row>
    <row r="510" ht="36" customHeight="1" spans="1:5">
      <c r="A510" s="398">
        <v>2070807</v>
      </c>
      <c r="B510" s="246" t="s">
        <v>447</v>
      </c>
      <c r="C510" s="324">
        <v>21</v>
      </c>
      <c r="D510" s="324">
        <v>17</v>
      </c>
      <c r="E510" s="399">
        <f t="shared" si="7"/>
        <v>-0.19</v>
      </c>
    </row>
    <row r="511" ht="36" customHeight="1" spans="1:5">
      <c r="A511" s="398">
        <v>2070808</v>
      </c>
      <c r="B511" s="246" t="s">
        <v>448</v>
      </c>
      <c r="C511" s="324">
        <v>0</v>
      </c>
      <c r="D511" s="324">
        <v>0</v>
      </c>
      <c r="E511" s="399">
        <f t="shared" si="7"/>
        <v>0</v>
      </c>
    </row>
    <row r="512" ht="36" customHeight="1" spans="1:5">
      <c r="A512" s="398">
        <v>2070899</v>
      </c>
      <c r="B512" s="246" t="s">
        <v>449</v>
      </c>
      <c r="C512" s="324">
        <v>45</v>
      </c>
      <c r="D512" s="324">
        <v>433</v>
      </c>
      <c r="E512" s="399">
        <f t="shared" si="7"/>
        <v>8.622</v>
      </c>
    </row>
    <row r="513" ht="36" customHeight="1" spans="1:5">
      <c r="A513" s="398">
        <v>20799</v>
      </c>
      <c r="B513" s="246" t="s">
        <v>450</v>
      </c>
      <c r="C513" s="324">
        <f>SUM(C514:C516)</f>
        <v>90</v>
      </c>
      <c r="D513" s="324">
        <f>SUM(D514:D516)</f>
        <v>37</v>
      </c>
      <c r="E513" s="399">
        <f t="shared" si="7"/>
        <v>-0.589</v>
      </c>
    </row>
    <row r="514" ht="36" customHeight="1" spans="1:5">
      <c r="A514" s="398">
        <v>2079902</v>
      </c>
      <c r="B514" s="246" t="s">
        <v>451</v>
      </c>
      <c r="C514" s="324">
        <v>45</v>
      </c>
      <c r="D514" s="324">
        <v>23</v>
      </c>
      <c r="E514" s="399">
        <f t="shared" si="7"/>
        <v>-0.489</v>
      </c>
    </row>
    <row r="515" ht="36" customHeight="1" spans="1:5">
      <c r="A515" s="398">
        <v>2079903</v>
      </c>
      <c r="B515" s="246" t="s">
        <v>452</v>
      </c>
      <c r="C515" s="324">
        <v>0</v>
      </c>
      <c r="D515" s="324">
        <v>0</v>
      </c>
      <c r="E515" s="399">
        <f t="shared" si="7"/>
        <v>0</v>
      </c>
    </row>
    <row r="516" ht="36" customHeight="1" spans="1:5">
      <c r="A516" s="398">
        <v>2079999</v>
      </c>
      <c r="B516" s="246" t="s">
        <v>453</v>
      </c>
      <c r="C516" s="324">
        <v>45</v>
      </c>
      <c r="D516" s="324">
        <v>14</v>
      </c>
      <c r="E516" s="399">
        <f t="shared" si="7"/>
        <v>-0.689</v>
      </c>
    </row>
    <row r="517" ht="36" customHeight="1" spans="1:5">
      <c r="A517" s="398">
        <v>208</v>
      </c>
      <c r="B517" s="246" t="s">
        <v>60</v>
      </c>
      <c r="C517" s="324">
        <f>SUM(C518,C537,C545,C547,C556,C560,C570,C579,C586,C594,C603,C609,C612,C615,C618,C621,C624,C628,C632,C640,C643)</f>
        <v>31359</v>
      </c>
      <c r="D517" s="324">
        <f>SUM(D518,D537,D545,D547,D556,D560,D570,D579,D586,D594,D603,D609,D612,D615,D618,D621,D624,D628,D632,D640,D643)</f>
        <v>30143</v>
      </c>
      <c r="E517" s="399">
        <f t="shared" ref="E517:E580" si="8">IFERROR(D517/C517-1,0)</f>
        <v>-0.039</v>
      </c>
    </row>
    <row r="518" ht="36" customHeight="1" spans="1:5">
      <c r="A518" s="398">
        <v>20801</v>
      </c>
      <c r="B518" s="246" t="s">
        <v>454</v>
      </c>
      <c r="C518" s="324">
        <f>SUM(C519:C536)</f>
        <v>1155</v>
      </c>
      <c r="D518" s="324">
        <f>SUM(D519:D536)</f>
        <v>1030</v>
      </c>
      <c r="E518" s="399">
        <f t="shared" si="8"/>
        <v>-0.108</v>
      </c>
    </row>
    <row r="519" ht="36" customHeight="1" spans="1:5">
      <c r="A519" s="398">
        <v>2080101</v>
      </c>
      <c r="B519" s="246" t="s">
        <v>111</v>
      </c>
      <c r="C519" s="324">
        <v>700</v>
      </c>
      <c r="D519" s="324">
        <v>479</v>
      </c>
      <c r="E519" s="399">
        <f t="shared" si="8"/>
        <v>-0.316</v>
      </c>
    </row>
    <row r="520" ht="36" customHeight="1" spans="1:5">
      <c r="A520" s="398">
        <v>2080102</v>
      </c>
      <c r="B520" s="246" t="s">
        <v>112</v>
      </c>
      <c r="C520" s="324">
        <v>13</v>
      </c>
      <c r="D520" s="324">
        <v>88</v>
      </c>
      <c r="E520" s="399">
        <f t="shared" si="8"/>
        <v>5.769</v>
      </c>
    </row>
    <row r="521" ht="36" customHeight="1" spans="1:5">
      <c r="A521" s="398">
        <v>2080103</v>
      </c>
      <c r="B521" s="246" t="s">
        <v>113</v>
      </c>
      <c r="C521" s="324">
        <v>407</v>
      </c>
      <c r="D521" s="324">
        <v>380</v>
      </c>
      <c r="E521" s="399">
        <f t="shared" si="8"/>
        <v>-0.066</v>
      </c>
    </row>
    <row r="522" ht="36" customHeight="1" spans="1:5">
      <c r="A522" s="398">
        <v>2080104</v>
      </c>
      <c r="B522" s="246" t="s">
        <v>455</v>
      </c>
      <c r="C522" s="324">
        <v>0</v>
      </c>
      <c r="D522" s="324">
        <v>0</v>
      </c>
      <c r="E522" s="399">
        <f t="shared" si="8"/>
        <v>0</v>
      </c>
    </row>
    <row r="523" ht="36" customHeight="1" spans="1:5">
      <c r="A523" s="398">
        <v>2080105</v>
      </c>
      <c r="B523" s="246" t="s">
        <v>456</v>
      </c>
      <c r="C523" s="324">
        <v>0</v>
      </c>
      <c r="D523" s="324">
        <v>0</v>
      </c>
      <c r="E523" s="399">
        <f t="shared" si="8"/>
        <v>0</v>
      </c>
    </row>
    <row r="524" ht="36" customHeight="1" spans="1:5">
      <c r="A524" s="398">
        <v>2080106</v>
      </c>
      <c r="B524" s="246" t="s">
        <v>457</v>
      </c>
      <c r="C524" s="324">
        <v>0</v>
      </c>
      <c r="D524" s="324">
        <v>0</v>
      </c>
      <c r="E524" s="399">
        <f t="shared" si="8"/>
        <v>0</v>
      </c>
    </row>
    <row r="525" ht="36" customHeight="1" spans="1:5">
      <c r="A525" s="398">
        <v>2080107</v>
      </c>
      <c r="B525" s="246" t="s">
        <v>458</v>
      </c>
      <c r="C525" s="324">
        <v>0</v>
      </c>
      <c r="D525" s="324">
        <v>0</v>
      </c>
      <c r="E525" s="399">
        <f t="shared" si="8"/>
        <v>0</v>
      </c>
    </row>
    <row r="526" ht="36" customHeight="1" spans="1:5">
      <c r="A526" s="398">
        <v>2080108</v>
      </c>
      <c r="B526" s="246" t="s">
        <v>152</v>
      </c>
      <c r="C526" s="324">
        <v>4</v>
      </c>
      <c r="D526" s="324">
        <v>3</v>
      </c>
      <c r="E526" s="399">
        <f t="shared" si="8"/>
        <v>-0.25</v>
      </c>
    </row>
    <row r="527" ht="36" customHeight="1" spans="1:5">
      <c r="A527" s="398">
        <v>2080109</v>
      </c>
      <c r="B527" s="246" t="s">
        <v>459</v>
      </c>
      <c r="C527" s="324">
        <v>12</v>
      </c>
      <c r="D527" s="324">
        <v>10</v>
      </c>
      <c r="E527" s="399">
        <f t="shared" si="8"/>
        <v>-0.167</v>
      </c>
    </row>
    <row r="528" ht="36" customHeight="1" spans="1:5">
      <c r="A528" s="398">
        <v>2080110</v>
      </c>
      <c r="B528" s="246" t="s">
        <v>460</v>
      </c>
      <c r="C528" s="324">
        <v>0</v>
      </c>
      <c r="D528" s="324">
        <v>0</v>
      </c>
      <c r="E528" s="399">
        <f t="shared" si="8"/>
        <v>0</v>
      </c>
    </row>
    <row r="529" ht="36" customHeight="1" spans="1:5">
      <c r="A529" s="398">
        <v>2080111</v>
      </c>
      <c r="B529" s="246" t="s">
        <v>461</v>
      </c>
      <c r="C529" s="324">
        <v>0</v>
      </c>
      <c r="D529" s="324">
        <v>0</v>
      </c>
      <c r="E529" s="399">
        <f t="shared" si="8"/>
        <v>0</v>
      </c>
    </row>
    <row r="530" ht="36" customHeight="1" spans="1:5">
      <c r="A530" s="398">
        <v>2080112</v>
      </c>
      <c r="B530" s="246" t="s">
        <v>462</v>
      </c>
      <c r="C530" s="324">
        <v>0</v>
      </c>
      <c r="D530" s="324">
        <v>0</v>
      </c>
      <c r="E530" s="399">
        <f t="shared" si="8"/>
        <v>0</v>
      </c>
    </row>
    <row r="531" ht="36" customHeight="1" spans="1:5">
      <c r="A531" s="398">
        <v>2080113</v>
      </c>
      <c r="B531" s="246" t="s">
        <v>463</v>
      </c>
      <c r="C531" s="324">
        <v>0</v>
      </c>
      <c r="D531" s="324">
        <v>0</v>
      </c>
      <c r="E531" s="399">
        <f t="shared" si="8"/>
        <v>0</v>
      </c>
    </row>
    <row r="532" ht="36" customHeight="1" spans="1:5">
      <c r="A532" s="398">
        <v>2080114</v>
      </c>
      <c r="B532" s="246" t="s">
        <v>464</v>
      </c>
      <c r="C532" s="324">
        <v>0</v>
      </c>
      <c r="D532" s="324">
        <v>0</v>
      </c>
      <c r="E532" s="399">
        <f t="shared" si="8"/>
        <v>0</v>
      </c>
    </row>
    <row r="533" ht="36" customHeight="1" spans="1:5">
      <c r="A533" s="398">
        <v>2080115</v>
      </c>
      <c r="B533" s="246" t="s">
        <v>465</v>
      </c>
      <c r="C533" s="324">
        <v>0</v>
      </c>
      <c r="D533" s="324">
        <v>0</v>
      </c>
      <c r="E533" s="399">
        <f t="shared" si="8"/>
        <v>0</v>
      </c>
    </row>
    <row r="534" ht="36" customHeight="1" spans="1:5">
      <c r="A534" s="398">
        <v>2080116</v>
      </c>
      <c r="B534" s="246" t="s">
        <v>466</v>
      </c>
      <c r="C534" s="324">
        <v>0</v>
      </c>
      <c r="D534" s="324">
        <v>0</v>
      </c>
      <c r="E534" s="399">
        <f t="shared" si="8"/>
        <v>0</v>
      </c>
    </row>
    <row r="535" ht="36" customHeight="1" spans="1:5">
      <c r="A535" s="398">
        <v>2080150</v>
      </c>
      <c r="B535" s="246" t="s">
        <v>120</v>
      </c>
      <c r="C535" s="324">
        <v>0</v>
      </c>
      <c r="D535" s="324">
        <v>30</v>
      </c>
      <c r="E535" s="399">
        <f t="shared" si="8"/>
        <v>0</v>
      </c>
    </row>
    <row r="536" ht="36" customHeight="1" spans="1:5">
      <c r="A536" s="398">
        <v>2080199</v>
      </c>
      <c r="B536" s="246" t="s">
        <v>467</v>
      </c>
      <c r="C536" s="324">
        <v>19</v>
      </c>
      <c r="D536" s="324">
        <v>40</v>
      </c>
      <c r="E536" s="399">
        <f t="shared" si="8"/>
        <v>1.105</v>
      </c>
    </row>
    <row r="537" ht="36" customHeight="1" spans="1:5">
      <c r="A537" s="398">
        <v>20802</v>
      </c>
      <c r="B537" s="246" t="s">
        <v>468</v>
      </c>
      <c r="C537" s="324">
        <f>SUM(C538:C544)</f>
        <v>790</v>
      </c>
      <c r="D537" s="324">
        <f>SUM(D538:D544)</f>
        <v>785</v>
      </c>
      <c r="E537" s="399">
        <f t="shared" si="8"/>
        <v>-0.006</v>
      </c>
    </row>
    <row r="538" ht="36" customHeight="1" spans="1:5">
      <c r="A538" s="398">
        <v>2080201</v>
      </c>
      <c r="B538" s="246" t="s">
        <v>111</v>
      </c>
      <c r="C538" s="324">
        <v>548</v>
      </c>
      <c r="D538" s="324">
        <v>510</v>
      </c>
      <c r="E538" s="399">
        <f t="shared" si="8"/>
        <v>-0.069</v>
      </c>
    </row>
    <row r="539" ht="36" customHeight="1" spans="1:5">
      <c r="A539" s="398">
        <v>2080202</v>
      </c>
      <c r="B539" s="246" t="s">
        <v>112</v>
      </c>
      <c r="C539" s="324">
        <v>19</v>
      </c>
      <c r="D539" s="324">
        <v>80</v>
      </c>
      <c r="E539" s="399">
        <f t="shared" si="8"/>
        <v>3.211</v>
      </c>
    </row>
    <row r="540" ht="36" customHeight="1" spans="1:5">
      <c r="A540" s="398">
        <v>2080203</v>
      </c>
      <c r="B540" s="246" t="s">
        <v>113</v>
      </c>
      <c r="C540" s="324">
        <v>0</v>
      </c>
      <c r="D540" s="324">
        <v>0</v>
      </c>
      <c r="E540" s="399">
        <f t="shared" si="8"/>
        <v>0</v>
      </c>
    </row>
    <row r="541" ht="36" customHeight="1" spans="1:5">
      <c r="A541" s="398">
        <v>2080206</v>
      </c>
      <c r="B541" s="246" t="s">
        <v>469</v>
      </c>
      <c r="C541" s="324">
        <v>0</v>
      </c>
      <c r="D541" s="324">
        <v>0</v>
      </c>
      <c r="E541" s="399">
        <f t="shared" si="8"/>
        <v>0</v>
      </c>
    </row>
    <row r="542" ht="36" customHeight="1" spans="1:5">
      <c r="A542" s="398">
        <v>2080207</v>
      </c>
      <c r="B542" s="246" t="s">
        <v>470</v>
      </c>
      <c r="C542" s="324">
        <v>0</v>
      </c>
      <c r="D542" s="324">
        <v>0</v>
      </c>
      <c r="E542" s="399">
        <f t="shared" si="8"/>
        <v>0</v>
      </c>
    </row>
    <row r="543" ht="36" customHeight="1" spans="1:5">
      <c r="A543" s="398">
        <v>2080208</v>
      </c>
      <c r="B543" s="246" t="s">
        <v>471</v>
      </c>
      <c r="C543" s="324">
        <v>31</v>
      </c>
      <c r="D543" s="324">
        <v>5</v>
      </c>
      <c r="E543" s="399">
        <f t="shared" si="8"/>
        <v>-0.839</v>
      </c>
    </row>
    <row r="544" ht="36" customHeight="1" spans="1:5">
      <c r="A544" s="398">
        <v>2080299</v>
      </c>
      <c r="B544" s="246" t="s">
        <v>472</v>
      </c>
      <c r="C544" s="324">
        <v>192</v>
      </c>
      <c r="D544" s="324">
        <v>190</v>
      </c>
      <c r="E544" s="399">
        <f t="shared" si="8"/>
        <v>-0.01</v>
      </c>
    </row>
    <row r="545" ht="36" customHeight="1" spans="1:5">
      <c r="A545" s="398">
        <v>20804</v>
      </c>
      <c r="B545" s="246" t="s">
        <v>473</v>
      </c>
      <c r="C545" s="324">
        <f>SUM(C546:C546)</f>
        <v>0</v>
      </c>
      <c r="D545" s="324">
        <f>SUM(D546:D546)</f>
        <v>0</v>
      </c>
      <c r="E545" s="399">
        <f t="shared" si="8"/>
        <v>0</v>
      </c>
    </row>
    <row r="546" ht="36" customHeight="1" spans="1:5">
      <c r="A546" s="398">
        <v>2080402</v>
      </c>
      <c r="B546" s="246" t="s">
        <v>474</v>
      </c>
      <c r="C546" s="324">
        <v>0</v>
      </c>
      <c r="D546" s="324">
        <v>0</v>
      </c>
      <c r="E546" s="399">
        <f t="shared" si="8"/>
        <v>0</v>
      </c>
    </row>
    <row r="547" ht="36" customHeight="1" spans="1:5">
      <c r="A547" s="398">
        <v>20805</v>
      </c>
      <c r="B547" s="246" t="s">
        <v>475</v>
      </c>
      <c r="C547" s="324">
        <f>SUM(C548:C555)</f>
        <v>14358</v>
      </c>
      <c r="D547" s="324">
        <f>SUM(D548:D555)</f>
        <v>15550</v>
      </c>
      <c r="E547" s="399">
        <f t="shared" si="8"/>
        <v>0.083</v>
      </c>
    </row>
    <row r="548" ht="36" customHeight="1" spans="1:5">
      <c r="A548" s="398">
        <v>2080501</v>
      </c>
      <c r="B548" s="246" t="s">
        <v>476</v>
      </c>
      <c r="C548" s="324">
        <v>2169</v>
      </c>
      <c r="D548" s="324">
        <v>1880</v>
      </c>
      <c r="E548" s="399">
        <f t="shared" si="8"/>
        <v>-0.133</v>
      </c>
    </row>
    <row r="549" ht="36" customHeight="1" spans="1:5">
      <c r="A549" s="398">
        <v>2080502</v>
      </c>
      <c r="B549" s="246" t="s">
        <v>477</v>
      </c>
      <c r="C549" s="324">
        <v>3157</v>
      </c>
      <c r="D549" s="324">
        <v>3170</v>
      </c>
      <c r="E549" s="399">
        <f t="shared" si="8"/>
        <v>0.004</v>
      </c>
    </row>
    <row r="550" ht="36" customHeight="1" spans="1:5">
      <c r="A550" s="398">
        <v>2080503</v>
      </c>
      <c r="B550" s="246" t="s">
        <v>478</v>
      </c>
      <c r="C550" s="324">
        <v>0</v>
      </c>
      <c r="D550" s="324">
        <v>0</v>
      </c>
      <c r="E550" s="399">
        <f t="shared" si="8"/>
        <v>0</v>
      </c>
    </row>
    <row r="551" ht="36" customHeight="1" spans="1:5">
      <c r="A551" s="398">
        <v>2080505</v>
      </c>
      <c r="B551" s="246" t="s">
        <v>479</v>
      </c>
      <c r="C551" s="324">
        <v>6848</v>
      </c>
      <c r="D551" s="324">
        <v>7460</v>
      </c>
      <c r="E551" s="399">
        <f t="shared" si="8"/>
        <v>0.089</v>
      </c>
    </row>
    <row r="552" ht="36" customHeight="1" spans="1:5">
      <c r="A552" s="398">
        <v>2080506</v>
      </c>
      <c r="B552" s="246" t="s">
        <v>480</v>
      </c>
      <c r="C552" s="324">
        <v>902</v>
      </c>
      <c r="D552" s="324">
        <v>1240</v>
      </c>
      <c r="E552" s="399">
        <f t="shared" si="8"/>
        <v>0.375</v>
      </c>
    </row>
    <row r="553" ht="36" customHeight="1" spans="1:5">
      <c r="A553" s="398">
        <v>2080507</v>
      </c>
      <c r="B553" s="246" t="s">
        <v>481</v>
      </c>
      <c r="C553" s="324">
        <v>1275</v>
      </c>
      <c r="D553" s="324">
        <v>1780</v>
      </c>
      <c r="E553" s="399">
        <f t="shared" si="8"/>
        <v>0.396</v>
      </c>
    </row>
    <row r="554" ht="36" customHeight="1" spans="1:5">
      <c r="A554" s="398">
        <v>2080508</v>
      </c>
      <c r="B554" s="246" t="s">
        <v>482</v>
      </c>
      <c r="C554" s="324">
        <v>7</v>
      </c>
      <c r="D554" s="324">
        <v>20</v>
      </c>
      <c r="E554" s="399">
        <f t="shared" si="8"/>
        <v>1.857</v>
      </c>
    </row>
    <row r="555" ht="36" customHeight="1" spans="1:5">
      <c r="A555" s="398">
        <v>2080599</v>
      </c>
      <c r="B555" s="246" t="s">
        <v>483</v>
      </c>
      <c r="C555" s="324">
        <v>0</v>
      </c>
      <c r="D555" s="324">
        <v>0</v>
      </c>
      <c r="E555" s="399">
        <f t="shared" si="8"/>
        <v>0</v>
      </c>
    </row>
    <row r="556" ht="36" customHeight="1" spans="1:5">
      <c r="A556" s="398">
        <v>20806</v>
      </c>
      <c r="B556" s="246" t="s">
        <v>484</v>
      </c>
      <c r="C556" s="324">
        <f>SUM(C557:C559)</f>
        <v>206</v>
      </c>
      <c r="D556" s="324">
        <f>SUM(D557:D559)</f>
        <v>0</v>
      </c>
      <c r="E556" s="399">
        <f t="shared" si="8"/>
        <v>-1</v>
      </c>
    </row>
    <row r="557" ht="36" customHeight="1" spans="1:5">
      <c r="A557" s="398">
        <v>2080601</v>
      </c>
      <c r="B557" s="246" t="s">
        <v>485</v>
      </c>
      <c r="C557" s="324">
        <v>0</v>
      </c>
      <c r="D557" s="324">
        <v>0</v>
      </c>
      <c r="E557" s="399">
        <f t="shared" si="8"/>
        <v>0</v>
      </c>
    </row>
    <row r="558" ht="36" customHeight="1" spans="1:5">
      <c r="A558" s="398">
        <v>2080602</v>
      </c>
      <c r="B558" s="246" t="s">
        <v>486</v>
      </c>
      <c r="C558" s="324">
        <v>0</v>
      </c>
      <c r="D558" s="324">
        <v>0</v>
      </c>
      <c r="E558" s="399">
        <f t="shared" si="8"/>
        <v>0</v>
      </c>
    </row>
    <row r="559" ht="36" customHeight="1" spans="1:5">
      <c r="A559" s="398">
        <v>2080699</v>
      </c>
      <c r="B559" s="246" t="s">
        <v>487</v>
      </c>
      <c r="C559" s="324">
        <v>206</v>
      </c>
      <c r="D559" s="324">
        <v>0</v>
      </c>
      <c r="E559" s="399">
        <f t="shared" si="8"/>
        <v>-1</v>
      </c>
    </row>
    <row r="560" ht="36" customHeight="1" spans="1:5">
      <c r="A560" s="398">
        <v>20807</v>
      </c>
      <c r="B560" s="246" t="s">
        <v>488</v>
      </c>
      <c r="C560" s="324">
        <f>SUM(C561:C569)</f>
        <v>1690</v>
      </c>
      <c r="D560" s="324">
        <f>SUM(D561:D569)</f>
        <v>1570</v>
      </c>
      <c r="E560" s="399">
        <f t="shared" si="8"/>
        <v>-0.071</v>
      </c>
    </row>
    <row r="561" ht="36" customHeight="1" spans="1:5">
      <c r="A561" s="398">
        <v>2080701</v>
      </c>
      <c r="B561" s="246" t="s">
        <v>489</v>
      </c>
      <c r="C561" s="324">
        <v>0</v>
      </c>
      <c r="D561" s="324">
        <v>5</v>
      </c>
      <c r="E561" s="399">
        <f t="shared" si="8"/>
        <v>0</v>
      </c>
    </row>
    <row r="562" ht="36" customHeight="1" spans="1:5">
      <c r="A562" s="398">
        <v>2080702</v>
      </c>
      <c r="B562" s="246" t="s">
        <v>490</v>
      </c>
      <c r="C562" s="324">
        <v>0</v>
      </c>
      <c r="D562" s="324">
        <v>30</v>
      </c>
      <c r="E562" s="399">
        <f t="shared" si="8"/>
        <v>0</v>
      </c>
    </row>
    <row r="563" ht="36" customHeight="1" spans="1:5">
      <c r="A563" s="398">
        <v>2080704</v>
      </c>
      <c r="B563" s="246" t="s">
        <v>491</v>
      </c>
      <c r="C563" s="324">
        <v>0</v>
      </c>
      <c r="D563" s="324">
        <v>50</v>
      </c>
      <c r="E563" s="399">
        <f t="shared" si="8"/>
        <v>0</v>
      </c>
    </row>
    <row r="564" ht="36" customHeight="1" spans="1:5">
      <c r="A564" s="398">
        <v>2080705</v>
      </c>
      <c r="B564" s="246" t="s">
        <v>492</v>
      </c>
      <c r="C564" s="324">
        <v>0</v>
      </c>
      <c r="D564" s="324">
        <v>0</v>
      </c>
      <c r="E564" s="399">
        <f t="shared" si="8"/>
        <v>0</v>
      </c>
    </row>
    <row r="565" ht="36" customHeight="1" spans="1:5">
      <c r="A565" s="398">
        <v>2080709</v>
      </c>
      <c r="B565" s="246" t="s">
        <v>493</v>
      </c>
      <c r="C565" s="324">
        <v>0</v>
      </c>
      <c r="D565" s="324">
        <v>0</v>
      </c>
      <c r="E565" s="399">
        <f t="shared" si="8"/>
        <v>0</v>
      </c>
    </row>
    <row r="566" ht="36" customHeight="1" spans="1:5">
      <c r="A566" s="398">
        <v>2080711</v>
      </c>
      <c r="B566" s="246" t="s">
        <v>494</v>
      </c>
      <c r="C566" s="324">
        <v>0</v>
      </c>
      <c r="D566" s="324">
        <v>0</v>
      </c>
      <c r="E566" s="399">
        <f t="shared" si="8"/>
        <v>0</v>
      </c>
    </row>
    <row r="567" ht="36" customHeight="1" spans="1:5">
      <c r="A567" s="398">
        <v>2080712</v>
      </c>
      <c r="B567" s="246" t="s">
        <v>495</v>
      </c>
      <c r="C567" s="324">
        <v>0</v>
      </c>
      <c r="D567" s="324">
        <v>0</v>
      </c>
      <c r="E567" s="399">
        <f t="shared" si="8"/>
        <v>0</v>
      </c>
    </row>
    <row r="568" ht="36" customHeight="1" spans="1:5">
      <c r="A568" s="398">
        <v>2080713</v>
      </c>
      <c r="B568" s="246" t="s">
        <v>496</v>
      </c>
      <c r="C568" s="324">
        <v>0</v>
      </c>
      <c r="D568" s="324">
        <v>0</v>
      </c>
      <c r="E568" s="399">
        <f t="shared" si="8"/>
        <v>0</v>
      </c>
    </row>
    <row r="569" ht="36" customHeight="1" spans="1:5">
      <c r="A569" s="398">
        <v>2080799</v>
      </c>
      <c r="B569" s="246" t="s">
        <v>497</v>
      </c>
      <c r="C569" s="324">
        <v>1690</v>
      </c>
      <c r="D569" s="324">
        <v>1485</v>
      </c>
      <c r="E569" s="399">
        <f t="shared" si="8"/>
        <v>-0.121</v>
      </c>
    </row>
    <row r="570" ht="36" customHeight="1" spans="1:5">
      <c r="A570" s="398">
        <v>20808</v>
      </c>
      <c r="B570" s="246" t="s">
        <v>498</v>
      </c>
      <c r="C570" s="324">
        <f>SUM(C571:C578)</f>
        <v>1728</v>
      </c>
      <c r="D570" s="324">
        <f>SUM(D571:D578)</f>
        <v>2730</v>
      </c>
      <c r="E570" s="399">
        <f t="shared" si="8"/>
        <v>0.58</v>
      </c>
    </row>
    <row r="571" ht="36" customHeight="1" spans="1:5">
      <c r="A571" s="398">
        <v>2080801</v>
      </c>
      <c r="B571" s="246" t="s">
        <v>499</v>
      </c>
      <c r="C571" s="324">
        <v>165</v>
      </c>
      <c r="D571" s="324">
        <v>1269</v>
      </c>
      <c r="E571" s="399">
        <f t="shared" si="8"/>
        <v>6.691</v>
      </c>
    </row>
    <row r="572" ht="36" customHeight="1" spans="1:5">
      <c r="A572" s="398">
        <v>2080802</v>
      </c>
      <c r="B572" s="246" t="s">
        <v>500</v>
      </c>
      <c r="C572" s="324">
        <v>208</v>
      </c>
      <c r="D572" s="324">
        <v>230</v>
      </c>
      <c r="E572" s="399">
        <f t="shared" si="8"/>
        <v>0.106</v>
      </c>
    </row>
    <row r="573" ht="36" customHeight="1" spans="1:5">
      <c r="A573" s="398">
        <v>2080803</v>
      </c>
      <c r="B573" s="246" t="s">
        <v>501</v>
      </c>
      <c r="C573" s="324">
        <v>563</v>
      </c>
      <c r="D573" s="324">
        <v>290</v>
      </c>
      <c r="E573" s="399">
        <f t="shared" si="8"/>
        <v>-0.485</v>
      </c>
    </row>
    <row r="574" ht="36" customHeight="1" spans="1:5">
      <c r="A574" s="398">
        <v>2080805</v>
      </c>
      <c r="B574" s="246" t="s">
        <v>502</v>
      </c>
      <c r="C574" s="324">
        <v>122</v>
      </c>
      <c r="D574" s="324">
        <v>80</v>
      </c>
      <c r="E574" s="399">
        <f t="shared" si="8"/>
        <v>-0.344</v>
      </c>
    </row>
    <row r="575" ht="36" customHeight="1" spans="1:5">
      <c r="A575" s="398">
        <v>2080806</v>
      </c>
      <c r="B575" s="246" t="s">
        <v>503</v>
      </c>
      <c r="C575" s="324">
        <v>0</v>
      </c>
      <c r="D575" s="324">
        <v>340</v>
      </c>
      <c r="E575" s="399">
        <f t="shared" si="8"/>
        <v>0</v>
      </c>
    </row>
    <row r="576" ht="36" customHeight="1" spans="1:5">
      <c r="A576" s="398">
        <v>2080807</v>
      </c>
      <c r="B576" s="246" t="s">
        <v>504</v>
      </c>
      <c r="C576" s="324">
        <v>0</v>
      </c>
      <c r="D576" s="324">
        <v>0</v>
      </c>
      <c r="E576" s="399">
        <f t="shared" si="8"/>
        <v>0</v>
      </c>
    </row>
    <row r="577" ht="36" customHeight="1" spans="1:5">
      <c r="A577" s="398">
        <v>2080808</v>
      </c>
      <c r="B577" s="246" t="s">
        <v>505</v>
      </c>
      <c r="C577" s="324">
        <v>2</v>
      </c>
      <c r="D577" s="324">
        <v>1</v>
      </c>
      <c r="E577" s="399">
        <f t="shared" si="8"/>
        <v>-0.5</v>
      </c>
    </row>
    <row r="578" ht="36" customHeight="1" spans="1:5">
      <c r="A578" s="398">
        <v>2080899</v>
      </c>
      <c r="B578" s="246" t="s">
        <v>506</v>
      </c>
      <c r="C578" s="324">
        <v>668</v>
      </c>
      <c r="D578" s="324">
        <v>520</v>
      </c>
      <c r="E578" s="399">
        <f t="shared" si="8"/>
        <v>-0.222</v>
      </c>
    </row>
    <row r="579" ht="36" customHeight="1" spans="1:5">
      <c r="A579" s="398">
        <v>20809</v>
      </c>
      <c r="B579" s="246" t="s">
        <v>507</v>
      </c>
      <c r="C579" s="324">
        <f>SUM(C580:C585)</f>
        <v>196</v>
      </c>
      <c r="D579" s="324">
        <f>SUM(D580:D585)</f>
        <v>260</v>
      </c>
      <c r="E579" s="399">
        <f t="shared" si="8"/>
        <v>0.327</v>
      </c>
    </row>
    <row r="580" ht="36" customHeight="1" spans="1:5">
      <c r="A580" s="398">
        <v>2080901</v>
      </c>
      <c r="B580" s="246" t="s">
        <v>508</v>
      </c>
      <c r="C580" s="324">
        <v>56</v>
      </c>
      <c r="D580" s="324">
        <v>85</v>
      </c>
      <c r="E580" s="399">
        <f t="shared" si="8"/>
        <v>0.518</v>
      </c>
    </row>
    <row r="581" ht="36" customHeight="1" spans="1:5">
      <c r="A581" s="398">
        <v>2080902</v>
      </c>
      <c r="B581" s="246" t="s">
        <v>509</v>
      </c>
      <c r="C581" s="324">
        <v>109</v>
      </c>
      <c r="D581" s="324">
        <v>133</v>
      </c>
      <c r="E581" s="399">
        <f t="shared" ref="E581:E644" si="9">IFERROR(D581/C581-1,0)</f>
        <v>0.22</v>
      </c>
    </row>
    <row r="582" ht="36" customHeight="1" spans="1:5">
      <c r="A582" s="398">
        <v>2080903</v>
      </c>
      <c r="B582" s="246" t="s">
        <v>510</v>
      </c>
      <c r="C582" s="324">
        <v>9</v>
      </c>
      <c r="D582" s="324">
        <v>15</v>
      </c>
      <c r="E582" s="399">
        <f t="shared" si="9"/>
        <v>0.667</v>
      </c>
    </row>
    <row r="583" ht="36" customHeight="1" spans="1:5">
      <c r="A583" s="398">
        <v>2080904</v>
      </c>
      <c r="B583" s="246" t="s">
        <v>511</v>
      </c>
      <c r="C583" s="324">
        <v>7</v>
      </c>
      <c r="D583" s="324">
        <v>7</v>
      </c>
      <c r="E583" s="399">
        <f t="shared" si="9"/>
        <v>0</v>
      </c>
    </row>
    <row r="584" ht="36" customHeight="1" spans="1:5">
      <c r="A584" s="398">
        <v>2080905</v>
      </c>
      <c r="B584" s="246" t="s">
        <v>512</v>
      </c>
      <c r="C584" s="324">
        <v>15</v>
      </c>
      <c r="D584" s="324">
        <v>20</v>
      </c>
      <c r="E584" s="399">
        <f t="shared" si="9"/>
        <v>0.333</v>
      </c>
    </row>
    <row r="585" ht="36" customHeight="1" spans="1:5">
      <c r="A585" s="398">
        <v>2080999</v>
      </c>
      <c r="B585" s="246" t="s">
        <v>513</v>
      </c>
      <c r="C585" s="324">
        <v>0</v>
      </c>
      <c r="D585" s="324">
        <v>0</v>
      </c>
      <c r="E585" s="399">
        <f t="shared" si="9"/>
        <v>0</v>
      </c>
    </row>
    <row r="586" ht="36" customHeight="1" spans="1:5">
      <c r="A586" s="398">
        <v>20810</v>
      </c>
      <c r="B586" s="246" t="s">
        <v>514</v>
      </c>
      <c r="C586" s="324">
        <f>SUM(C587:C593)</f>
        <v>1641</v>
      </c>
      <c r="D586" s="324">
        <f>SUM(D587:D593)</f>
        <v>3080</v>
      </c>
      <c r="E586" s="399">
        <f t="shared" si="9"/>
        <v>0.877</v>
      </c>
    </row>
    <row r="587" ht="36" customHeight="1" spans="1:5">
      <c r="A587" s="398">
        <v>2081001</v>
      </c>
      <c r="B587" s="246" t="s">
        <v>515</v>
      </c>
      <c r="C587" s="324">
        <v>62</v>
      </c>
      <c r="D587" s="324">
        <v>60</v>
      </c>
      <c r="E587" s="399">
        <f t="shared" si="9"/>
        <v>-0.032</v>
      </c>
    </row>
    <row r="588" ht="36" customHeight="1" spans="1:5">
      <c r="A588" s="398">
        <v>2081002</v>
      </c>
      <c r="B588" s="246" t="s">
        <v>516</v>
      </c>
      <c r="C588" s="324">
        <v>432</v>
      </c>
      <c r="D588" s="324">
        <v>260</v>
      </c>
      <c r="E588" s="399">
        <f t="shared" si="9"/>
        <v>-0.398</v>
      </c>
    </row>
    <row r="589" ht="36" customHeight="1" spans="1:5">
      <c r="A589" s="398">
        <v>2081003</v>
      </c>
      <c r="B589" s="246" t="s">
        <v>517</v>
      </c>
      <c r="C589" s="324">
        <v>0</v>
      </c>
      <c r="D589" s="324">
        <v>0</v>
      </c>
      <c r="E589" s="399">
        <f t="shared" si="9"/>
        <v>0</v>
      </c>
    </row>
    <row r="590" ht="36" customHeight="1" spans="1:5">
      <c r="A590" s="398">
        <v>2081004</v>
      </c>
      <c r="B590" s="246" t="s">
        <v>518</v>
      </c>
      <c r="C590" s="324">
        <v>852</v>
      </c>
      <c r="D590" s="324">
        <v>620</v>
      </c>
      <c r="E590" s="399">
        <f t="shared" si="9"/>
        <v>-0.272</v>
      </c>
    </row>
    <row r="591" ht="36" customHeight="1" spans="1:5">
      <c r="A591" s="398">
        <v>2081005</v>
      </c>
      <c r="B591" s="246" t="s">
        <v>519</v>
      </c>
      <c r="C591" s="324">
        <v>0</v>
      </c>
      <c r="D591" s="324">
        <v>0</v>
      </c>
      <c r="E591" s="399">
        <f t="shared" si="9"/>
        <v>0</v>
      </c>
    </row>
    <row r="592" ht="36" customHeight="1" spans="1:5">
      <c r="A592" s="398">
        <v>2081006</v>
      </c>
      <c r="B592" s="246" t="s">
        <v>520</v>
      </c>
      <c r="C592" s="324">
        <v>295</v>
      </c>
      <c r="D592" s="324">
        <v>2140</v>
      </c>
      <c r="E592" s="399">
        <f t="shared" si="9"/>
        <v>6.254</v>
      </c>
    </row>
    <row r="593" ht="36" customHeight="1" spans="1:5">
      <c r="A593" s="398">
        <v>2081099</v>
      </c>
      <c r="B593" s="246" t="s">
        <v>521</v>
      </c>
      <c r="C593" s="324">
        <v>0</v>
      </c>
      <c r="D593" s="324">
        <v>0</v>
      </c>
      <c r="E593" s="399">
        <f t="shared" si="9"/>
        <v>0</v>
      </c>
    </row>
    <row r="594" ht="36" customHeight="1" spans="1:5">
      <c r="A594" s="398">
        <v>20811</v>
      </c>
      <c r="B594" s="246" t="s">
        <v>522</v>
      </c>
      <c r="C594" s="324">
        <f>SUM(C595:C602)</f>
        <v>777</v>
      </c>
      <c r="D594" s="324">
        <f>SUM(D595:D602)</f>
        <v>730</v>
      </c>
      <c r="E594" s="399">
        <f t="shared" si="9"/>
        <v>-0.06</v>
      </c>
    </row>
    <row r="595" ht="36" customHeight="1" spans="1:5">
      <c r="A595" s="398">
        <v>2081101</v>
      </c>
      <c r="B595" s="246" t="s">
        <v>111</v>
      </c>
      <c r="C595" s="324">
        <v>185</v>
      </c>
      <c r="D595" s="324">
        <v>120</v>
      </c>
      <c r="E595" s="399">
        <f t="shared" si="9"/>
        <v>-0.351</v>
      </c>
    </row>
    <row r="596" ht="36" customHeight="1" spans="1:5">
      <c r="A596" s="398">
        <v>2081102</v>
      </c>
      <c r="B596" s="246" t="s">
        <v>112</v>
      </c>
      <c r="C596" s="324">
        <v>24</v>
      </c>
      <c r="D596" s="324">
        <v>10</v>
      </c>
      <c r="E596" s="399">
        <f t="shared" si="9"/>
        <v>-0.583</v>
      </c>
    </row>
    <row r="597" s="115" customFormat="1" ht="36" customHeight="1" spans="1:16384">
      <c r="A597" s="398">
        <v>2081103</v>
      </c>
      <c r="B597" s="246" t="s">
        <v>113</v>
      </c>
      <c r="C597" s="324">
        <v>0</v>
      </c>
      <c r="D597" s="324">
        <v>0</v>
      </c>
      <c r="E597" s="399">
        <f t="shared" si="9"/>
        <v>0</v>
      </c>
      <c r="XDA597" s="363"/>
      <c r="XDB597" s="363"/>
      <c r="XDC597" s="363"/>
      <c r="XDD597" s="363"/>
      <c r="XDE597" s="363"/>
      <c r="XDF597" s="363"/>
      <c r="XDG597" s="363"/>
      <c r="XDH597" s="363"/>
      <c r="XDI597" s="363"/>
      <c r="XDJ597" s="363"/>
      <c r="XDK597" s="363"/>
      <c r="XDL597" s="363"/>
      <c r="XDM597" s="363"/>
      <c r="XDN597" s="363"/>
      <c r="XDO597" s="363"/>
      <c r="XDP597" s="363"/>
      <c r="XDQ597" s="363"/>
      <c r="XDR597" s="363"/>
      <c r="XDS597" s="363"/>
      <c r="XDT597" s="363"/>
      <c r="XDU597" s="363"/>
      <c r="XDV597" s="363"/>
      <c r="XDW597" s="363"/>
      <c r="XDX597" s="363"/>
      <c r="XDY597" s="363"/>
      <c r="XDZ597" s="363"/>
      <c r="XEA597" s="363"/>
      <c r="XEB597" s="363"/>
      <c r="XEC597" s="363"/>
      <c r="XED597" s="363"/>
      <c r="XEE597" s="363"/>
      <c r="XEF597" s="363"/>
      <c r="XEG597" s="363"/>
      <c r="XEH597" s="363"/>
      <c r="XEI597" s="363"/>
      <c r="XEJ597" s="363"/>
      <c r="XEK597" s="363"/>
      <c r="XEL597" s="363"/>
      <c r="XEM597" s="363"/>
      <c r="XEN597" s="363"/>
      <c r="XEO597" s="363"/>
      <c r="XEP597" s="363"/>
      <c r="XEQ597" s="363"/>
      <c r="XER597" s="363"/>
      <c r="XES597" s="363"/>
      <c r="XET597" s="363"/>
      <c r="XEU597" s="363"/>
      <c r="XEV597" s="363"/>
      <c r="XEW597" s="363"/>
      <c r="XEX597" s="363"/>
      <c r="XEY597" s="363"/>
      <c r="XEZ597" s="363"/>
      <c r="XFA597" s="363"/>
      <c r="XFB597" s="363"/>
      <c r="XFC597" s="363"/>
      <c r="XFD597" s="363"/>
    </row>
    <row r="598" ht="36" customHeight="1" spans="1:5">
      <c r="A598" s="398">
        <v>2081104</v>
      </c>
      <c r="B598" s="246" t="s">
        <v>523</v>
      </c>
      <c r="C598" s="324">
        <v>38</v>
      </c>
      <c r="D598" s="324">
        <v>30</v>
      </c>
      <c r="E598" s="399">
        <f t="shared" si="9"/>
        <v>-0.211</v>
      </c>
    </row>
    <row r="599" ht="36" customHeight="1" spans="1:5">
      <c r="A599" s="398">
        <v>2081105</v>
      </c>
      <c r="B599" s="246" t="s">
        <v>524</v>
      </c>
      <c r="C599" s="324">
        <v>109</v>
      </c>
      <c r="D599" s="324">
        <v>57</v>
      </c>
      <c r="E599" s="399">
        <f t="shared" si="9"/>
        <v>-0.477</v>
      </c>
    </row>
    <row r="600" ht="36" customHeight="1" spans="1:5">
      <c r="A600" s="398">
        <v>2081106</v>
      </c>
      <c r="B600" s="246" t="s">
        <v>525</v>
      </c>
      <c r="C600" s="324">
        <v>24</v>
      </c>
      <c r="D600" s="324">
        <v>0</v>
      </c>
      <c r="E600" s="399">
        <f t="shared" si="9"/>
        <v>-1</v>
      </c>
    </row>
    <row r="601" ht="36" customHeight="1" spans="1:5">
      <c r="A601" s="398">
        <v>2081107</v>
      </c>
      <c r="B601" s="246" t="s">
        <v>526</v>
      </c>
      <c r="C601" s="324">
        <v>394</v>
      </c>
      <c r="D601" s="324">
        <v>510</v>
      </c>
      <c r="E601" s="399">
        <f t="shared" si="9"/>
        <v>0.294</v>
      </c>
    </row>
    <row r="602" s="115" customFormat="1" ht="36" customHeight="1" spans="1:16384">
      <c r="A602" s="398">
        <v>2081199</v>
      </c>
      <c r="B602" s="246" t="s">
        <v>527</v>
      </c>
      <c r="C602" s="324">
        <v>3</v>
      </c>
      <c r="D602" s="324">
        <v>3</v>
      </c>
      <c r="E602" s="399">
        <f t="shared" si="9"/>
        <v>0</v>
      </c>
      <c r="XDA602" s="363"/>
      <c r="XDB602" s="363"/>
      <c r="XDC602" s="363"/>
      <c r="XDD602" s="363"/>
      <c r="XDE602" s="363"/>
      <c r="XDF602" s="363"/>
      <c r="XDG602" s="363"/>
      <c r="XDH602" s="363"/>
      <c r="XDI602" s="363"/>
      <c r="XDJ602" s="363"/>
      <c r="XDK602" s="363"/>
      <c r="XDL602" s="363"/>
      <c r="XDM602" s="363"/>
      <c r="XDN602" s="363"/>
      <c r="XDO602" s="363"/>
      <c r="XDP602" s="363"/>
      <c r="XDQ602" s="363"/>
      <c r="XDR602" s="363"/>
      <c r="XDS602" s="363"/>
      <c r="XDT602" s="363"/>
      <c r="XDU602" s="363"/>
      <c r="XDV602" s="363"/>
      <c r="XDW602" s="363"/>
      <c r="XDX602" s="363"/>
      <c r="XDY602" s="363"/>
      <c r="XDZ602" s="363"/>
      <c r="XEA602" s="363"/>
      <c r="XEB602" s="363"/>
      <c r="XEC602" s="363"/>
      <c r="XED602" s="363"/>
      <c r="XEE602" s="363"/>
      <c r="XEF602" s="363"/>
      <c r="XEG602" s="363"/>
      <c r="XEH602" s="363"/>
      <c r="XEI602" s="363"/>
      <c r="XEJ602" s="363"/>
      <c r="XEK602" s="363"/>
      <c r="XEL602" s="363"/>
      <c r="XEM602" s="363"/>
      <c r="XEN602" s="363"/>
      <c r="XEO602" s="363"/>
      <c r="XEP602" s="363"/>
      <c r="XEQ602" s="363"/>
      <c r="XER602" s="363"/>
      <c r="XES602" s="363"/>
      <c r="XET602" s="363"/>
      <c r="XEU602" s="363"/>
      <c r="XEV602" s="363"/>
      <c r="XEW602" s="363"/>
      <c r="XEX602" s="363"/>
      <c r="XEY602" s="363"/>
      <c r="XEZ602" s="363"/>
      <c r="XFA602" s="363"/>
      <c r="XFB602" s="363"/>
      <c r="XFC602" s="363"/>
      <c r="XFD602" s="363"/>
    </row>
    <row r="603" ht="36" customHeight="1" spans="1:5">
      <c r="A603" s="398">
        <v>20816</v>
      </c>
      <c r="B603" s="246" t="s">
        <v>528</v>
      </c>
      <c r="C603" s="324">
        <f>SUM(C604:C608)</f>
        <v>80</v>
      </c>
      <c r="D603" s="324">
        <f>SUM(D604:D608)</f>
        <v>61</v>
      </c>
      <c r="E603" s="399">
        <f t="shared" si="9"/>
        <v>-0.238</v>
      </c>
    </row>
    <row r="604" ht="36" customHeight="1" spans="1:5">
      <c r="A604" s="398">
        <v>2081601</v>
      </c>
      <c r="B604" s="246" t="s">
        <v>111</v>
      </c>
      <c r="C604" s="324">
        <v>79</v>
      </c>
      <c r="D604" s="324">
        <v>60</v>
      </c>
      <c r="E604" s="399">
        <f t="shared" si="9"/>
        <v>-0.241</v>
      </c>
    </row>
    <row r="605" ht="36" customHeight="1" spans="1:5">
      <c r="A605" s="398">
        <v>2081602</v>
      </c>
      <c r="B605" s="246" t="s">
        <v>112</v>
      </c>
      <c r="C605" s="324">
        <v>1</v>
      </c>
      <c r="D605" s="324">
        <v>1</v>
      </c>
      <c r="E605" s="399">
        <f t="shared" si="9"/>
        <v>0</v>
      </c>
    </row>
    <row r="606" ht="36" customHeight="1" spans="1:5">
      <c r="A606" s="398">
        <v>2081603</v>
      </c>
      <c r="B606" s="246" t="s">
        <v>113</v>
      </c>
      <c r="C606" s="324">
        <v>0</v>
      </c>
      <c r="D606" s="324">
        <v>0</v>
      </c>
      <c r="E606" s="399">
        <f t="shared" si="9"/>
        <v>0</v>
      </c>
    </row>
    <row r="607" ht="36" customHeight="1" spans="1:5">
      <c r="A607" s="398">
        <v>2081650</v>
      </c>
      <c r="B607" s="246" t="s">
        <v>120</v>
      </c>
      <c r="C607" s="324">
        <v>0</v>
      </c>
      <c r="D607" s="324">
        <v>0</v>
      </c>
      <c r="E607" s="399">
        <f t="shared" si="9"/>
        <v>0</v>
      </c>
    </row>
    <row r="608" ht="36" customHeight="1" spans="1:5">
      <c r="A608" s="398">
        <v>2081699</v>
      </c>
      <c r="B608" s="246" t="s">
        <v>529</v>
      </c>
      <c r="C608" s="324">
        <v>0</v>
      </c>
      <c r="D608" s="324">
        <v>0</v>
      </c>
      <c r="E608" s="399">
        <f t="shared" si="9"/>
        <v>0</v>
      </c>
    </row>
    <row r="609" ht="36" customHeight="1" spans="1:5">
      <c r="A609" s="398">
        <v>20819</v>
      </c>
      <c r="B609" s="246" t="s">
        <v>530</v>
      </c>
      <c r="C609" s="324">
        <f>SUM(C610:C611)</f>
        <v>2598</v>
      </c>
      <c r="D609" s="324">
        <f>SUM(D610:D611)</f>
        <v>2780</v>
      </c>
      <c r="E609" s="399">
        <f t="shared" si="9"/>
        <v>0.07</v>
      </c>
    </row>
    <row r="610" ht="36" customHeight="1" spans="1:5">
      <c r="A610" s="398">
        <v>2081901</v>
      </c>
      <c r="B610" s="246" t="s">
        <v>531</v>
      </c>
      <c r="C610" s="324">
        <v>60</v>
      </c>
      <c r="D610" s="324">
        <v>150</v>
      </c>
      <c r="E610" s="399">
        <f t="shared" si="9"/>
        <v>1.5</v>
      </c>
    </row>
    <row r="611" ht="36" customHeight="1" spans="1:5">
      <c r="A611" s="398">
        <v>2081902</v>
      </c>
      <c r="B611" s="246" t="s">
        <v>532</v>
      </c>
      <c r="C611" s="324">
        <v>2538</v>
      </c>
      <c r="D611" s="324">
        <v>2630</v>
      </c>
      <c r="E611" s="399">
        <f t="shared" si="9"/>
        <v>0.036</v>
      </c>
    </row>
    <row r="612" ht="36" customHeight="1" spans="1:5">
      <c r="A612" s="398">
        <v>20820</v>
      </c>
      <c r="B612" s="246" t="s">
        <v>533</v>
      </c>
      <c r="C612" s="324">
        <f>SUM(C613:C614)</f>
        <v>280</v>
      </c>
      <c r="D612" s="324">
        <f>SUM(D613:D614)</f>
        <v>260</v>
      </c>
      <c r="E612" s="399">
        <f t="shared" si="9"/>
        <v>-0.071</v>
      </c>
    </row>
    <row r="613" ht="36" customHeight="1" spans="1:5">
      <c r="A613" s="398">
        <v>2082001</v>
      </c>
      <c r="B613" s="246" t="s">
        <v>534</v>
      </c>
      <c r="C613" s="324">
        <v>280</v>
      </c>
      <c r="D613" s="324">
        <v>260</v>
      </c>
      <c r="E613" s="399">
        <f t="shared" si="9"/>
        <v>-0.071</v>
      </c>
    </row>
    <row r="614" ht="36" customHeight="1" spans="1:5">
      <c r="A614" s="398">
        <v>2082002</v>
      </c>
      <c r="B614" s="246" t="s">
        <v>535</v>
      </c>
      <c r="C614" s="324">
        <v>0</v>
      </c>
      <c r="D614" s="324">
        <v>0</v>
      </c>
      <c r="E614" s="399">
        <f t="shared" si="9"/>
        <v>0</v>
      </c>
    </row>
    <row r="615" ht="36" customHeight="1" spans="1:5">
      <c r="A615" s="398">
        <v>20821</v>
      </c>
      <c r="B615" s="246" t="s">
        <v>536</v>
      </c>
      <c r="C615" s="324">
        <f>SUM(C616:C617)</f>
        <v>837</v>
      </c>
      <c r="D615" s="324">
        <f>SUM(D616:D617)</f>
        <v>962</v>
      </c>
      <c r="E615" s="399">
        <f t="shared" si="9"/>
        <v>0.149</v>
      </c>
    </row>
    <row r="616" ht="36" customHeight="1" spans="1:5">
      <c r="A616" s="398">
        <v>2082101</v>
      </c>
      <c r="B616" s="246" t="s">
        <v>537</v>
      </c>
      <c r="C616" s="324">
        <v>0</v>
      </c>
      <c r="D616" s="324">
        <v>0</v>
      </c>
      <c r="E616" s="399">
        <f t="shared" si="9"/>
        <v>0</v>
      </c>
    </row>
    <row r="617" ht="36" customHeight="1" spans="1:5">
      <c r="A617" s="398">
        <v>2082102</v>
      </c>
      <c r="B617" s="246" t="s">
        <v>538</v>
      </c>
      <c r="C617" s="324">
        <v>837</v>
      </c>
      <c r="D617" s="324">
        <v>962</v>
      </c>
      <c r="E617" s="399">
        <f t="shared" si="9"/>
        <v>0.149</v>
      </c>
    </row>
    <row r="618" ht="36" customHeight="1" spans="1:5">
      <c r="A618" s="398">
        <v>20824</v>
      </c>
      <c r="B618" s="246" t="s">
        <v>539</v>
      </c>
      <c r="C618" s="324">
        <f>SUM(C619:C620)</f>
        <v>0</v>
      </c>
      <c r="D618" s="324">
        <f>SUM(D619:D620)</f>
        <v>0</v>
      </c>
      <c r="E618" s="399">
        <f t="shared" si="9"/>
        <v>0</v>
      </c>
    </row>
    <row r="619" ht="36" customHeight="1" spans="1:5">
      <c r="A619" s="398">
        <v>2082401</v>
      </c>
      <c r="B619" s="246" t="s">
        <v>540</v>
      </c>
      <c r="C619" s="324">
        <v>0</v>
      </c>
      <c r="D619" s="324">
        <v>0</v>
      </c>
      <c r="E619" s="399">
        <f t="shared" si="9"/>
        <v>0</v>
      </c>
    </row>
    <row r="620" ht="36" customHeight="1" spans="1:5">
      <c r="A620" s="398">
        <v>2082402</v>
      </c>
      <c r="B620" s="246" t="s">
        <v>541</v>
      </c>
      <c r="C620" s="324">
        <v>0</v>
      </c>
      <c r="D620" s="324">
        <v>0</v>
      </c>
      <c r="E620" s="399">
        <f t="shared" si="9"/>
        <v>0</v>
      </c>
    </row>
    <row r="621" ht="36" customHeight="1" spans="1:5">
      <c r="A621" s="398">
        <v>20825</v>
      </c>
      <c r="B621" s="246" t="s">
        <v>542</v>
      </c>
      <c r="C621" s="324">
        <f>SUM(C622:C623)</f>
        <v>54</v>
      </c>
      <c r="D621" s="324">
        <f>SUM(D622:D623)</f>
        <v>0</v>
      </c>
      <c r="E621" s="399">
        <f t="shared" si="9"/>
        <v>-1</v>
      </c>
    </row>
    <row r="622" ht="36" customHeight="1" spans="1:5">
      <c r="A622" s="398">
        <v>2082501</v>
      </c>
      <c r="B622" s="246" t="s">
        <v>543</v>
      </c>
      <c r="C622" s="324">
        <v>0</v>
      </c>
      <c r="D622" s="324">
        <v>0</v>
      </c>
      <c r="E622" s="399">
        <f t="shared" si="9"/>
        <v>0</v>
      </c>
    </row>
    <row r="623" ht="36" customHeight="1" spans="1:5">
      <c r="A623" s="398">
        <v>2082502</v>
      </c>
      <c r="B623" s="246" t="s">
        <v>544</v>
      </c>
      <c r="C623" s="324">
        <v>54</v>
      </c>
      <c r="D623" s="324">
        <v>0</v>
      </c>
      <c r="E623" s="399">
        <f t="shared" si="9"/>
        <v>-1</v>
      </c>
    </row>
    <row r="624" ht="36" customHeight="1" spans="1:5">
      <c r="A624" s="398">
        <v>20826</v>
      </c>
      <c r="B624" s="246" t="s">
        <v>545</v>
      </c>
      <c r="C624" s="324">
        <f>SUM(C625:C627)</f>
        <v>4768</v>
      </c>
      <c r="D624" s="324">
        <f>SUM(D625:D627)</f>
        <v>130</v>
      </c>
      <c r="E624" s="399">
        <f t="shared" si="9"/>
        <v>-0.973</v>
      </c>
    </row>
    <row r="625" ht="36" customHeight="1" spans="1:5">
      <c r="A625" s="398">
        <v>2082601</v>
      </c>
      <c r="B625" s="246" t="s">
        <v>546</v>
      </c>
      <c r="C625" s="324">
        <v>0</v>
      </c>
      <c r="D625" s="324">
        <v>0</v>
      </c>
      <c r="E625" s="399">
        <f t="shared" si="9"/>
        <v>0</v>
      </c>
    </row>
    <row r="626" ht="36" customHeight="1" spans="1:5">
      <c r="A626" s="398">
        <v>2082602</v>
      </c>
      <c r="B626" s="246" t="s">
        <v>547</v>
      </c>
      <c r="C626" s="324">
        <v>4768</v>
      </c>
      <c r="D626" s="324">
        <v>130</v>
      </c>
      <c r="E626" s="399">
        <f t="shared" si="9"/>
        <v>-0.973</v>
      </c>
    </row>
    <row r="627" ht="36" customHeight="1" spans="1:5">
      <c r="A627" s="398">
        <v>2082699</v>
      </c>
      <c r="B627" s="246" t="s">
        <v>548</v>
      </c>
      <c r="C627" s="324">
        <v>0</v>
      </c>
      <c r="D627" s="324">
        <v>0</v>
      </c>
      <c r="E627" s="399">
        <f t="shared" si="9"/>
        <v>0</v>
      </c>
    </row>
    <row r="628" ht="36" customHeight="1" spans="1:5">
      <c r="A628" s="398">
        <v>20827</v>
      </c>
      <c r="B628" s="246" t="s">
        <v>549</v>
      </c>
      <c r="C628" s="324">
        <f>SUM(C629:C631)</f>
        <v>0</v>
      </c>
      <c r="D628" s="324">
        <f>SUM(D629:D631)</f>
        <v>0</v>
      </c>
      <c r="E628" s="399">
        <f t="shared" si="9"/>
        <v>0</v>
      </c>
    </row>
    <row r="629" ht="36" customHeight="1" spans="1:5">
      <c r="A629" s="398">
        <v>2082701</v>
      </c>
      <c r="B629" s="246" t="s">
        <v>550</v>
      </c>
      <c r="C629" s="324">
        <v>0</v>
      </c>
      <c r="D629" s="324">
        <v>0</v>
      </c>
      <c r="E629" s="399">
        <f t="shared" si="9"/>
        <v>0</v>
      </c>
    </row>
    <row r="630" ht="36" customHeight="1" spans="1:5">
      <c r="A630" s="398">
        <v>2082702</v>
      </c>
      <c r="B630" s="246" t="s">
        <v>551</v>
      </c>
      <c r="C630" s="324">
        <v>0</v>
      </c>
      <c r="D630" s="324">
        <v>0</v>
      </c>
      <c r="E630" s="399">
        <f t="shared" si="9"/>
        <v>0</v>
      </c>
    </row>
    <row r="631" ht="36" customHeight="1" spans="1:5">
      <c r="A631" s="398">
        <v>2082799</v>
      </c>
      <c r="B631" s="246" t="s">
        <v>552</v>
      </c>
      <c r="C631" s="324">
        <v>0</v>
      </c>
      <c r="D631" s="324">
        <v>0</v>
      </c>
      <c r="E631" s="399">
        <f t="shared" si="9"/>
        <v>0</v>
      </c>
    </row>
    <row r="632" ht="36" customHeight="1" spans="1:5">
      <c r="A632" s="398">
        <v>20828</v>
      </c>
      <c r="B632" s="246" t="s">
        <v>553</v>
      </c>
      <c r="C632" s="324">
        <f>SUM(C633:C639)</f>
        <v>200</v>
      </c>
      <c r="D632" s="324">
        <f>SUM(D633:D639)</f>
        <v>135</v>
      </c>
      <c r="E632" s="399">
        <f t="shared" si="9"/>
        <v>-0.325</v>
      </c>
    </row>
    <row r="633" ht="36" customHeight="1" spans="1:5">
      <c r="A633" s="398">
        <v>2082801</v>
      </c>
      <c r="B633" s="246" t="s">
        <v>111</v>
      </c>
      <c r="C633" s="324">
        <v>139</v>
      </c>
      <c r="D633" s="324">
        <v>126</v>
      </c>
      <c r="E633" s="399">
        <f t="shared" si="9"/>
        <v>-0.094</v>
      </c>
    </row>
    <row r="634" ht="36" customHeight="1" spans="1:5">
      <c r="A634" s="398">
        <v>2082802</v>
      </c>
      <c r="B634" s="246" t="s">
        <v>112</v>
      </c>
      <c r="C634" s="324">
        <v>5</v>
      </c>
      <c r="D634" s="324">
        <v>5</v>
      </c>
      <c r="E634" s="399">
        <f t="shared" si="9"/>
        <v>0</v>
      </c>
    </row>
    <row r="635" ht="36" customHeight="1" spans="1:5">
      <c r="A635" s="398">
        <v>2082803</v>
      </c>
      <c r="B635" s="246" t="s">
        <v>113</v>
      </c>
      <c r="C635" s="324">
        <v>0</v>
      </c>
      <c r="D635" s="324">
        <v>0</v>
      </c>
      <c r="E635" s="399">
        <f t="shared" si="9"/>
        <v>0</v>
      </c>
    </row>
    <row r="636" ht="36" customHeight="1" spans="1:5">
      <c r="A636" s="398">
        <v>2082804</v>
      </c>
      <c r="B636" s="246" t="s">
        <v>554</v>
      </c>
      <c r="C636" s="324">
        <v>56</v>
      </c>
      <c r="D636" s="324">
        <v>4</v>
      </c>
      <c r="E636" s="399">
        <f t="shared" si="9"/>
        <v>-0.929</v>
      </c>
    </row>
    <row r="637" ht="36" customHeight="1" spans="1:5">
      <c r="A637" s="398">
        <v>2082805</v>
      </c>
      <c r="B637" s="246" t="s">
        <v>555</v>
      </c>
      <c r="C637" s="324">
        <v>0</v>
      </c>
      <c r="D637" s="324">
        <v>0</v>
      </c>
      <c r="E637" s="399">
        <f t="shared" si="9"/>
        <v>0</v>
      </c>
    </row>
    <row r="638" ht="36" customHeight="1" spans="1:5">
      <c r="A638" s="398">
        <v>2082850</v>
      </c>
      <c r="B638" s="246" t="s">
        <v>120</v>
      </c>
      <c r="C638" s="324">
        <v>0</v>
      </c>
      <c r="D638" s="324">
        <v>0</v>
      </c>
      <c r="E638" s="399">
        <f t="shared" si="9"/>
        <v>0</v>
      </c>
    </row>
    <row r="639" ht="36" customHeight="1" spans="1:5">
      <c r="A639" s="398">
        <v>2082899</v>
      </c>
      <c r="B639" s="246" t="s">
        <v>556</v>
      </c>
      <c r="C639" s="324">
        <v>0</v>
      </c>
      <c r="D639" s="324">
        <v>0</v>
      </c>
      <c r="E639" s="399">
        <f t="shared" si="9"/>
        <v>0</v>
      </c>
    </row>
    <row r="640" ht="36" customHeight="1" spans="1:5">
      <c r="A640" s="398">
        <v>20830</v>
      </c>
      <c r="B640" s="246" t="s">
        <v>557</v>
      </c>
      <c r="C640" s="324">
        <f>SUM(C641:C642)</f>
        <v>0</v>
      </c>
      <c r="D640" s="324">
        <f>SUM(D641:D642)</f>
        <v>72</v>
      </c>
      <c r="E640" s="399">
        <f t="shared" si="9"/>
        <v>0</v>
      </c>
    </row>
    <row r="641" ht="36" customHeight="1" spans="1:5">
      <c r="A641" s="398">
        <v>2083001</v>
      </c>
      <c r="B641" s="246" t="s">
        <v>558</v>
      </c>
      <c r="C641" s="324">
        <v>0</v>
      </c>
      <c r="D641" s="324">
        <v>72</v>
      </c>
      <c r="E641" s="399">
        <f t="shared" si="9"/>
        <v>0</v>
      </c>
    </row>
    <row r="642" ht="36" customHeight="1" spans="1:5">
      <c r="A642" s="398">
        <v>2083099</v>
      </c>
      <c r="B642" s="246" t="s">
        <v>559</v>
      </c>
      <c r="C642" s="324">
        <v>0</v>
      </c>
      <c r="D642" s="324">
        <v>0</v>
      </c>
      <c r="E642" s="399">
        <f t="shared" si="9"/>
        <v>0</v>
      </c>
    </row>
    <row r="643" ht="36" customHeight="1" spans="1:5">
      <c r="A643" s="398">
        <v>20899</v>
      </c>
      <c r="B643" s="246" t="s">
        <v>560</v>
      </c>
      <c r="C643" s="324">
        <f>SUM(C644)</f>
        <v>1</v>
      </c>
      <c r="D643" s="324">
        <f>SUM(D644)</f>
        <v>8</v>
      </c>
      <c r="E643" s="399">
        <f t="shared" si="9"/>
        <v>7</v>
      </c>
    </row>
    <row r="644" ht="36" customHeight="1" spans="1:5">
      <c r="A644" s="398">
        <v>2089999</v>
      </c>
      <c r="B644" s="246" t="s">
        <v>561</v>
      </c>
      <c r="C644" s="324">
        <v>1</v>
      </c>
      <c r="D644" s="324">
        <v>8</v>
      </c>
      <c r="E644" s="399">
        <f t="shared" si="9"/>
        <v>7</v>
      </c>
    </row>
    <row r="645" ht="36" customHeight="1" spans="1:5">
      <c r="A645" s="398">
        <v>210</v>
      </c>
      <c r="B645" s="246" t="s">
        <v>62</v>
      </c>
      <c r="C645" s="324">
        <f>SUM(C646,C651,C666,C670,C682,C685,C689,C694,C698,C702,C705,C714,C716)</f>
        <v>23139</v>
      </c>
      <c r="D645" s="324">
        <f>SUM(D646,D651,D666,D670,D682,D685,D689,D694,D698,D702,D705,D714,D716)</f>
        <v>17129</v>
      </c>
      <c r="E645" s="399">
        <f t="shared" ref="E645:E708" si="10">IFERROR(D645/C645-1,0)</f>
        <v>-0.26</v>
      </c>
    </row>
    <row r="646" ht="36" customHeight="1" spans="1:5">
      <c r="A646" s="398">
        <v>21001</v>
      </c>
      <c r="B646" s="246" t="s">
        <v>562</v>
      </c>
      <c r="C646" s="324">
        <f>SUM(C647:C650)</f>
        <v>586</v>
      </c>
      <c r="D646" s="324">
        <f>SUM(D647:D650)</f>
        <v>490</v>
      </c>
      <c r="E646" s="399">
        <f t="shared" si="10"/>
        <v>-0.164</v>
      </c>
    </row>
    <row r="647" ht="36" customHeight="1" spans="1:5">
      <c r="A647" s="398">
        <v>2100101</v>
      </c>
      <c r="B647" s="246" t="s">
        <v>111</v>
      </c>
      <c r="C647" s="324">
        <v>432</v>
      </c>
      <c r="D647" s="324">
        <v>385</v>
      </c>
      <c r="E647" s="399">
        <f t="shared" si="10"/>
        <v>-0.109</v>
      </c>
    </row>
    <row r="648" ht="36" customHeight="1" spans="1:5">
      <c r="A648" s="398">
        <v>2100102</v>
      </c>
      <c r="B648" s="246" t="s">
        <v>112</v>
      </c>
      <c r="C648" s="324">
        <v>138</v>
      </c>
      <c r="D648" s="324">
        <v>105</v>
      </c>
      <c r="E648" s="399">
        <f t="shared" si="10"/>
        <v>-0.239</v>
      </c>
    </row>
    <row r="649" ht="36" customHeight="1" spans="1:5">
      <c r="A649" s="398">
        <v>2100103</v>
      </c>
      <c r="B649" s="246" t="s">
        <v>113</v>
      </c>
      <c r="C649" s="324">
        <v>0</v>
      </c>
      <c r="D649" s="324">
        <v>0</v>
      </c>
      <c r="E649" s="399">
        <f t="shared" si="10"/>
        <v>0</v>
      </c>
    </row>
    <row r="650" ht="36" customHeight="1" spans="1:5">
      <c r="A650" s="398">
        <v>2100199</v>
      </c>
      <c r="B650" s="246" t="s">
        <v>563</v>
      </c>
      <c r="C650" s="324">
        <v>16</v>
      </c>
      <c r="D650" s="324">
        <v>0</v>
      </c>
      <c r="E650" s="399">
        <f t="shared" si="10"/>
        <v>-1</v>
      </c>
    </row>
    <row r="651" ht="36" customHeight="1" spans="1:5">
      <c r="A651" s="398">
        <v>21002</v>
      </c>
      <c r="B651" s="246" t="s">
        <v>564</v>
      </c>
      <c r="C651" s="324">
        <f>SUM(C652:C665)</f>
        <v>3875</v>
      </c>
      <c r="D651" s="324">
        <f>SUM(D652:D665)</f>
        <v>1940</v>
      </c>
      <c r="E651" s="399">
        <f t="shared" si="10"/>
        <v>-0.499</v>
      </c>
    </row>
    <row r="652" ht="36" customHeight="1" spans="1:5">
      <c r="A652" s="398">
        <v>2100201</v>
      </c>
      <c r="B652" s="246" t="s">
        <v>565</v>
      </c>
      <c r="C652" s="324">
        <v>1247</v>
      </c>
      <c r="D652" s="324">
        <v>1310</v>
      </c>
      <c r="E652" s="399">
        <f t="shared" si="10"/>
        <v>0.051</v>
      </c>
    </row>
    <row r="653" ht="36" customHeight="1" spans="1:5">
      <c r="A653" s="398">
        <v>2100202</v>
      </c>
      <c r="B653" s="246" t="s">
        <v>566</v>
      </c>
      <c r="C653" s="324">
        <v>2427</v>
      </c>
      <c r="D653" s="324">
        <v>510</v>
      </c>
      <c r="E653" s="399">
        <f t="shared" si="10"/>
        <v>-0.79</v>
      </c>
    </row>
    <row r="654" ht="36" customHeight="1" spans="1:5">
      <c r="A654" s="398">
        <v>2100203</v>
      </c>
      <c r="B654" s="246" t="s">
        <v>567</v>
      </c>
      <c r="C654" s="324">
        <v>0</v>
      </c>
      <c r="D654" s="324">
        <v>0</v>
      </c>
      <c r="E654" s="399">
        <f t="shared" si="10"/>
        <v>0</v>
      </c>
    </row>
    <row r="655" ht="36" customHeight="1" spans="1:5">
      <c r="A655" s="398">
        <v>2100204</v>
      </c>
      <c r="B655" s="246" t="s">
        <v>568</v>
      </c>
      <c r="C655" s="324">
        <v>0</v>
      </c>
      <c r="D655" s="324">
        <v>0</v>
      </c>
      <c r="E655" s="399">
        <f t="shared" si="10"/>
        <v>0</v>
      </c>
    </row>
    <row r="656" ht="36" customHeight="1" spans="1:5">
      <c r="A656" s="398">
        <v>2100205</v>
      </c>
      <c r="B656" s="246" t="s">
        <v>569</v>
      </c>
      <c r="C656" s="324">
        <v>0</v>
      </c>
      <c r="D656" s="324">
        <v>0</v>
      </c>
      <c r="E656" s="399">
        <f t="shared" si="10"/>
        <v>0</v>
      </c>
    </row>
    <row r="657" ht="36" customHeight="1" spans="1:5">
      <c r="A657" s="398">
        <v>2100206</v>
      </c>
      <c r="B657" s="246" t="s">
        <v>570</v>
      </c>
      <c r="C657" s="324">
        <v>52</v>
      </c>
      <c r="D657" s="324">
        <v>0</v>
      </c>
      <c r="E657" s="399">
        <f t="shared" si="10"/>
        <v>-1</v>
      </c>
    </row>
    <row r="658" ht="36" customHeight="1" spans="1:5">
      <c r="A658" s="398">
        <v>2100207</v>
      </c>
      <c r="B658" s="246" t="s">
        <v>571</v>
      </c>
      <c r="C658" s="324">
        <v>0</v>
      </c>
      <c r="D658" s="324">
        <v>0</v>
      </c>
      <c r="E658" s="399">
        <f t="shared" si="10"/>
        <v>0</v>
      </c>
    </row>
    <row r="659" ht="36" customHeight="1" spans="1:5">
      <c r="A659" s="398">
        <v>2100208</v>
      </c>
      <c r="B659" s="246" t="s">
        <v>572</v>
      </c>
      <c r="C659" s="324">
        <v>0</v>
      </c>
      <c r="D659" s="324">
        <v>0</v>
      </c>
      <c r="E659" s="399">
        <f t="shared" si="10"/>
        <v>0</v>
      </c>
    </row>
    <row r="660" ht="36" customHeight="1" spans="1:5">
      <c r="A660" s="398">
        <v>2100209</v>
      </c>
      <c r="B660" s="246" t="s">
        <v>573</v>
      </c>
      <c r="C660" s="324">
        <v>0</v>
      </c>
      <c r="D660" s="324">
        <v>0</v>
      </c>
      <c r="E660" s="399">
        <f t="shared" si="10"/>
        <v>0</v>
      </c>
    </row>
    <row r="661" ht="36" customHeight="1" spans="1:5">
      <c r="A661" s="398">
        <v>2100210</v>
      </c>
      <c r="B661" s="246" t="s">
        <v>574</v>
      </c>
      <c r="C661" s="324">
        <v>0</v>
      </c>
      <c r="D661" s="324">
        <v>0</v>
      </c>
      <c r="E661" s="399">
        <f t="shared" si="10"/>
        <v>0</v>
      </c>
    </row>
    <row r="662" ht="36" customHeight="1" spans="1:5">
      <c r="A662" s="398">
        <v>2100211</v>
      </c>
      <c r="B662" s="246" t="s">
        <v>575</v>
      </c>
      <c r="C662" s="324">
        <v>0</v>
      </c>
      <c r="D662" s="324">
        <v>0</v>
      </c>
      <c r="E662" s="399">
        <f t="shared" si="10"/>
        <v>0</v>
      </c>
    </row>
    <row r="663" ht="36" customHeight="1" spans="1:5">
      <c r="A663" s="398">
        <v>2100212</v>
      </c>
      <c r="B663" s="246" t="s">
        <v>576</v>
      </c>
      <c r="C663" s="324">
        <v>0</v>
      </c>
      <c r="D663" s="324">
        <v>0</v>
      </c>
      <c r="E663" s="399">
        <f t="shared" si="10"/>
        <v>0</v>
      </c>
    </row>
    <row r="664" ht="36" customHeight="1" spans="1:5">
      <c r="A664" s="398">
        <v>2100213</v>
      </c>
      <c r="B664" s="246" t="s">
        <v>577</v>
      </c>
      <c r="C664" s="324">
        <v>0</v>
      </c>
      <c r="D664" s="324">
        <v>0</v>
      </c>
      <c r="E664" s="399">
        <f t="shared" si="10"/>
        <v>0</v>
      </c>
    </row>
    <row r="665" ht="36" customHeight="1" spans="1:5">
      <c r="A665" s="398">
        <v>2100299</v>
      </c>
      <c r="B665" s="246" t="s">
        <v>578</v>
      </c>
      <c r="C665" s="324">
        <v>149</v>
      </c>
      <c r="D665" s="324">
        <v>120</v>
      </c>
      <c r="E665" s="399">
        <f t="shared" si="10"/>
        <v>-0.195</v>
      </c>
    </row>
    <row r="666" ht="36" customHeight="1" spans="1:5">
      <c r="A666" s="398">
        <v>21003</v>
      </c>
      <c r="B666" s="246" t="s">
        <v>579</v>
      </c>
      <c r="C666" s="324">
        <f>SUM(C667:C669)</f>
        <v>3621</v>
      </c>
      <c r="D666" s="324">
        <f>SUM(D667:D669)</f>
        <v>2930</v>
      </c>
      <c r="E666" s="399">
        <f t="shared" si="10"/>
        <v>-0.191</v>
      </c>
    </row>
    <row r="667" ht="36" customHeight="1" spans="1:5">
      <c r="A667" s="398">
        <v>2100301</v>
      </c>
      <c r="B667" s="246" t="s">
        <v>580</v>
      </c>
      <c r="C667" s="324">
        <v>0</v>
      </c>
      <c r="D667" s="324">
        <v>190</v>
      </c>
      <c r="E667" s="399">
        <f t="shared" si="10"/>
        <v>0</v>
      </c>
    </row>
    <row r="668" ht="36" customHeight="1" spans="1:5">
      <c r="A668" s="398">
        <v>2100302</v>
      </c>
      <c r="B668" s="246" t="s">
        <v>581</v>
      </c>
      <c r="C668" s="324">
        <v>3104</v>
      </c>
      <c r="D668" s="324">
        <v>2450</v>
      </c>
      <c r="E668" s="399">
        <f t="shared" si="10"/>
        <v>-0.211</v>
      </c>
    </row>
    <row r="669" ht="36" customHeight="1" spans="1:5">
      <c r="A669" s="398">
        <v>2100399</v>
      </c>
      <c r="B669" s="246" t="s">
        <v>582</v>
      </c>
      <c r="C669" s="324">
        <v>517</v>
      </c>
      <c r="D669" s="324">
        <v>290</v>
      </c>
      <c r="E669" s="399">
        <f t="shared" si="10"/>
        <v>-0.439</v>
      </c>
    </row>
    <row r="670" ht="36" customHeight="1" spans="1:5">
      <c r="A670" s="398">
        <v>21004</v>
      </c>
      <c r="B670" s="246" t="s">
        <v>583</v>
      </c>
      <c r="C670" s="324">
        <f>SUM(C671:C681)</f>
        <v>4668</v>
      </c>
      <c r="D670" s="324">
        <f>SUM(D671:D681)</f>
        <v>4280</v>
      </c>
      <c r="E670" s="399">
        <f t="shared" si="10"/>
        <v>-0.083</v>
      </c>
    </row>
    <row r="671" ht="36" customHeight="1" spans="1:5">
      <c r="A671" s="398">
        <v>2100401</v>
      </c>
      <c r="B671" s="246" t="s">
        <v>584</v>
      </c>
      <c r="C671" s="324">
        <v>544</v>
      </c>
      <c r="D671" s="324">
        <v>430</v>
      </c>
      <c r="E671" s="399">
        <f t="shared" si="10"/>
        <v>-0.21</v>
      </c>
    </row>
    <row r="672" ht="36" customHeight="1" spans="1:5">
      <c r="A672" s="398">
        <v>2100402</v>
      </c>
      <c r="B672" s="246" t="s">
        <v>585</v>
      </c>
      <c r="C672" s="324">
        <v>172</v>
      </c>
      <c r="D672" s="324">
        <v>120</v>
      </c>
      <c r="E672" s="399">
        <f t="shared" si="10"/>
        <v>-0.302</v>
      </c>
    </row>
    <row r="673" ht="36" customHeight="1" spans="1:5">
      <c r="A673" s="398">
        <v>2100403</v>
      </c>
      <c r="B673" s="246" t="s">
        <v>586</v>
      </c>
      <c r="C673" s="324">
        <v>908</v>
      </c>
      <c r="D673" s="324">
        <v>540</v>
      </c>
      <c r="E673" s="399">
        <f t="shared" si="10"/>
        <v>-0.405</v>
      </c>
    </row>
    <row r="674" ht="36" customHeight="1" spans="1:5">
      <c r="A674" s="398">
        <v>2100404</v>
      </c>
      <c r="B674" s="246" t="s">
        <v>587</v>
      </c>
      <c r="C674" s="324">
        <v>0</v>
      </c>
      <c r="D674" s="324">
        <v>0</v>
      </c>
      <c r="E674" s="399">
        <f t="shared" si="10"/>
        <v>0</v>
      </c>
    </row>
    <row r="675" ht="36" customHeight="1" spans="1:5">
      <c r="A675" s="398">
        <v>2100405</v>
      </c>
      <c r="B675" s="246" t="s">
        <v>588</v>
      </c>
      <c r="C675" s="324">
        <v>0</v>
      </c>
      <c r="D675" s="324">
        <v>0</v>
      </c>
      <c r="E675" s="399">
        <f t="shared" si="10"/>
        <v>0</v>
      </c>
    </row>
    <row r="676" ht="36" customHeight="1" spans="1:5">
      <c r="A676" s="398">
        <v>2100406</v>
      </c>
      <c r="B676" s="246" t="s">
        <v>589</v>
      </c>
      <c r="C676" s="324">
        <v>0</v>
      </c>
      <c r="D676" s="324">
        <v>0</v>
      </c>
      <c r="E676" s="399">
        <f t="shared" si="10"/>
        <v>0</v>
      </c>
    </row>
    <row r="677" ht="36" customHeight="1" spans="1:5">
      <c r="A677" s="398">
        <v>2100407</v>
      </c>
      <c r="B677" s="246" t="s">
        <v>590</v>
      </c>
      <c r="C677" s="324">
        <v>0</v>
      </c>
      <c r="D677" s="324">
        <v>0</v>
      </c>
      <c r="E677" s="399">
        <f t="shared" si="10"/>
        <v>0</v>
      </c>
    </row>
    <row r="678" ht="36" customHeight="1" spans="1:5">
      <c r="A678" s="398">
        <v>2100408</v>
      </c>
      <c r="B678" s="246" t="s">
        <v>591</v>
      </c>
      <c r="C678" s="324">
        <v>1717</v>
      </c>
      <c r="D678" s="324">
        <v>1380</v>
      </c>
      <c r="E678" s="399">
        <f t="shared" si="10"/>
        <v>-0.196</v>
      </c>
    </row>
    <row r="679" ht="36" customHeight="1" spans="1:5">
      <c r="A679" s="398">
        <v>2100409</v>
      </c>
      <c r="B679" s="246" t="s">
        <v>592</v>
      </c>
      <c r="C679" s="324">
        <v>309</v>
      </c>
      <c r="D679" s="324">
        <v>300</v>
      </c>
      <c r="E679" s="399">
        <f t="shared" si="10"/>
        <v>-0.029</v>
      </c>
    </row>
    <row r="680" ht="36" customHeight="1" spans="1:5">
      <c r="A680" s="398">
        <v>2100410</v>
      </c>
      <c r="B680" s="246" t="s">
        <v>593</v>
      </c>
      <c r="C680" s="324">
        <v>1018</v>
      </c>
      <c r="D680" s="324">
        <v>1510</v>
      </c>
      <c r="E680" s="399">
        <f t="shared" si="10"/>
        <v>0.483</v>
      </c>
    </row>
    <row r="681" ht="36" customHeight="1" spans="1:5">
      <c r="A681" s="398">
        <v>2100499</v>
      </c>
      <c r="B681" s="246" t="s">
        <v>594</v>
      </c>
      <c r="C681" s="324">
        <v>0</v>
      </c>
      <c r="D681" s="324">
        <v>0</v>
      </c>
      <c r="E681" s="399">
        <f t="shared" si="10"/>
        <v>0</v>
      </c>
    </row>
    <row r="682" ht="36" customHeight="1" spans="1:5">
      <c r="A682" s="398">
        <v>21006</v>
      </c>
      <c r="B682" s="246" t="s">
        <v>595</v>
      </c>
      <c r="C682" s="324">
        <f>SUM(C683:C684)</f>
        <v>234</v>
      </c>
      <c r="D682" s="324">
        <f>SUM(D683:D684)</f>
        <v>4</v>
      </c>
      <c r="E682" s="399">
        <f t="shared" si="10"/>
        <v>-0.983</v>
      </c>
    </row>
    <row r="683" ht="36" customHeight="1" spans="1:5">
      <c r="A683" s="398">
        <v>2100601</v>
      </c>
      <c r="B683" s="246" t="s">
        <v>596</v>
      </c>
      <c r="C683" s="324">
        <v>234</v>
      </c>
      <c r="D683" s="324">
        <v>4</v>
      </c>
      <c r="E683" s="399">
        <f t="shared" si="10"/>
        <v>-0.983</v>
      </c>
    </row>
    <row r="684" ht="36" customHeight="1" spans="1:5">
      <c r="A684" s="398">
        <v>2100699</v>
      </c>
      <c r="B684" s="246" t="s">
        <v>597</v>
      </c>
      <c r="C684" s="324">
        <v>0</v>
      </c>
      <c r="D684" s="324">
        <v>0</v>
      </c>
      <c r="E684" s="399">
        <f t="shared" si="10"/>
        <v>0</v>
      </c>
    </row>
    <row r="685" ht="36" customHeight="1" spans="1:5">
      <c r="A685" s="398">
        <v>21007</v>
      </c>
      <c r="B685" s="246" t="s">
        <v>598</v>
      </c>
      <c r="C685" s="324">
        <f>SUM(C686:C688)</f>
        <v>673</v>
      </c>
      <c r="D685" s="324">
        <f>SUM(D686:D688)</f>
        <v>820</v>
      </c>
      <c r="E685" s="399">
        <f t="shared" si="10"/>
        <v>0.218</v>
      </c>
    </row>
    <row r="686" ht="36" customHeight="1" spans="1:5">
      <c r="A686" s="398">
        <v>2100716</v>
      </c>
      <c r="B686" s="246" t="s">
        <v>599</v>
      </c>
      <c r="C686" s="324">
        <v>0</v>
      </c>
      <c r="D686" s="324">
        <v>0</v>
      </c>
      <c r="E686" s="399">
        <f t="shared" si="10"/>
        <v>0</v>
      </c>
    </row>
    <row r="687" ht="36" customHeight="1" spans="1:5">
      <c r="A687" s="398">
        <v>2100717</v>
      </c>
      <c r="B687" s="246" t="s">
        <v>600</v>
      </c>
      <c r="C687" s="324">
        <v>106</v>
      </c>
      <c r="D687" s="324">
        <v>160</v>
      </c>
      <c r="E687" s="399">
        <f t="shared" si="10"/>
        <v>0.509</v>
      </c>
    </row>
    <row r="688" ht="36" customHeight="1" spans="1:5">
      <c r="A688" s="398">
        <v>2100799</v>
      </c>
      <c r="B688" s="246" t="s">
        <v>601</v>
      </c>
      <c r="C688" s="324">
        <v>567</v>
      </c>
      <c r="D688" s="324">
        <v>660</v>
      </c>
      <c r="E688" s="399">
        <f t="shared" si="10"/>
        <v>0.164</v>
      </c>
    </row>
    <row r="689" ht="36" customHeight="1" spans="1:5">
      <c r="A689" s="398">
        <v>21011</v>
      </c>
      <c r="B689" s="246" t="s">
        <v>602</v>
      </c>
      <c r="C689" s="324">
        <f>SUM(C690:C693)</f>
        <v>5816</v>
      </c>
      <c r="D689" s="324">
        <f>SUM(D690:D693)</f>
        <v>4990</v>
      </c>
      <c r="E689" s="399">
        <f t="shared" si="10"/>
        <v>-0.142</v>
      </c>
    </row>
    <row r="690" ht="36" customHeight="1" spans="1:5">
      <c r="A690" s="398">
        <v>2101101</v>
      </c>
      <c r="B690" s="246" t="s">
        <v>603</v>
      </c>
      <c r="C690" s="324">
        <v>1166</v>
      </c>
      <c r="D690" s="324">
        <v>860</v>
      </c>
      <c r="E690" s="399">
        <f t="shared" si="10"/>
        <v>-0.262</v>
      </c>
    </row>
    <row r="691" ht="36" customHeight="1" spans="1:5">
      <c r="A691" s="398">
        <v>2101102</v>
      </c>
      <c r="B691" s="246" t="s">
        <v>604</v>
      </c>
      <c r="C691" s="324">
        <v>2566</v>
      </c>
      <c r="D691" s="324">
        <v>1780</v>
      </c>
      <c r="E691" s="399">
        <f t="shared" si="10"/>
        <v>-0.306</v>
      </c>
    </row>
    <row r="692" ht="36" customHeight="1" spans="1:5">
      <c r="A692" s="398">
        <v>2101103</v>
      </c>
      <c r="B692" s="246" t="s">
        <v>605</v>
      </c>
      <c r="C692" s="324">
        <v>2044</v>
      </c>
      <c r="D692" s="324">
        <v>2010</v>
      </c>
      <c r="E692" s="399">
        <f t="shared" si="10"/>
        <v>-0.017</v>
      </c>
    </row>
    <row r="693" ht="36" customHeight="1" spans="1:5">
      <c r="A693" s="398">
        <v>2101199</v>
      </c>
      <c r="B693" s="246" t="s">
        <v>606</v>
      </c>
      <c r="C693" s="324">
        <v>40</v>
      </c>
      <c r="D693" s="324">
        <v>340</v>
      </c>
      <c r="E693" s="399">
        <f t="shared" si="10"/>
        <v>7.5</v>
      </c>
    </row>
    <row r="694" ht="36" customHeight="1" spans="1:5">
      <c r="A694" s="398">
        <v>21012</v>
      </c>
      <c r="B694" s="246" t="s">
        <v>607</v>
      </c>
      <c r="C694" s="324">
        <f>SUM(C695:C697)</f>
        <v>300</v>
      </c>
      <c r="D694" s="324">
        <f>SUM(D695:D697)</f>
        <v>350</v>
      </c>
      <c r="E694" s="399">
        <f t="shared" si="10"/>
        <v>0.167</v>
      </c>
    </row>
    <row r="695" ht="36" customHeight="1" spans="1:5">
      <c r="A695" s="398">
        <v>2101201</v>
      </c>
      <c r="B695" s="246" t="s">
        <v>608</v>
      </c>
      <c r="C695" s="324">
        <v>0</v>
      </c>
      <c r="D695" s="324">
        <v>0</v>
      </c>
      <c r="E695" s="399">
        <f t="shared" si="10"/>
        <v>0</v>
      </c>
    </row>
    <row r="696" ht="36" customHeight="1" spans="1:5">
      <c r="A696" s="398">
        <v>2101202</v>
      </c>
      <c r="B696" s="246" t="s">
        <v>609</v>
      </c>
      <c r="C696" s="324">
        <v>300</v>
      </c>
      <c r="D696" s="324">
        <v>350</v>
      </c>
      <c r="E696" s="399">
        <f t="shared" si="10"/>
        <v>0.167</v>
      </c>
    </row>
    <row r="697" ht="36" customHeight="1" spans="1:5">
      <c r="A697" s="398">
        <v>2101299</v>
      </c>
      <c r="B697" s="246" t="s">
        <v>610</v>
      </c>
      <c r="C697" s="324">
        <v>0</v>
      </c>
      <c r="D697" s="324">
        <v>0</v>
      </c>
      <c r="E697" s="399">
        <f t="shared" si="10"/>
        <v>0</v>
      </c>
    </row>
    <row r="698" ht="36" customHeight="1" spans="1:5">
      <c r="A698" s="398">
        <v>21013</v>
      </c>
      <c r="B698" s="246" t="s">
        <v>611</v>
      </c>
      <c r="C698" s="324">
        <f>SUM(C699:C701)</f>
        <v>1016</v>
      </c>
      <c r="D698" s="324">
        <f>SUM(D699:D701)</f>
        <v>402</v>
      </c>
      <c r="E698" s="399">
        <f t="shared" si="10"/>
        <v>-0.604</v>
      </c>
    </row>
    <row r="699" ht="36" customHeight="1" spans="1:5">
      <c r="A699" s="398">
        <v>2101301</v>
      </c>
      <c r="B699" s="246" t="s">
        <v>612</v>
      </c>
      <c r="C699" s="324">
        <v>1005</v>
      </c>
      <c r="D699" s="324">
        <v>400</v>
      </c>
      <c r="E699" s="399">
        <f t="shared" si="10"/>
        <v>-0.602</v>
      </c>
    </row>
    <row r="700" ht="36" customHeight="1" spans="1:5">
      <c r="A700" s="398">
        <v>2101302</v>
      </c>
      <c r="B700" s="246" t="s">
        <v>613</v>
      </c>
      <c r="C700" s="324">
        <v>11</v>
      </c>
      <c r="D700" s="324">
        <v>2</v>
      </c>
      <c r="E700" s="399">
        <f t="shared" si="10"/>
        <v>-0.818</v>
      </c>
    </row>
    <row r="701" ht="36" customHeight="1" spans="1:5">
      <c r="A701" s="398">
        <v>2101399</v>
      </c>
      <c r="B701" s="246" t="s">
        <v>614</v>
      </c>
      <c r="C701" s="324">
        <v>0</v>
      </c>
      <c r="D701" s="324">
        <v>0</v>
      </c>
      <c r="E701" s="399">
        <f t="shared" si="10"/>
        <v>0</v>
      </c>
    </row>
    <row r="702" ht="36" customHeight="1" spans="1:5">
      <c r="A702" s="398">
        <v>21014</v>
      </c>
      <c r="B702" s="246" t="s">
        <v>615</v>
      </c>
      <c r="C702" s="324">
        <f>SUM(C703:C704)</f>
        <v>82</v>
      </c>
      <c r="D702" s="324">
        <f>SUM(D703:D704)</f>
        <v>67</v>
      </c>
      <c r="E702" s="399">
        <f t="shared" si="10"/>
        <v>-0.183</v>
      </c>
    </row>
    <row r="703" ht="36" customHeight="1" spans="1:5">
      <c r="A703" s="398">
        <v>2101401</v>
      </c>
      <c r="B703" s="246" t="s">
        <v>616</v>
      </c>
      <c r="C703" s="324">
        <v>67</v>
      </c>
      <c r="D703" s="324">
        <v>67</v>
      </c>
      <c r="E703" s="399">
        <f t="shared" si="10"/>
        <v>0</v>
      </c>
    </row>
    <row r="704" ht="36" customHeight="1" spans="1:5">
      <c r="A704" s="398">
        <v>2101499</v>
      </c>
      <c r="B704" s="246" t="s">
        <v>617</v>
      </c>
      <c r="C704" s="324">
        <v>15</v>
      </c>
      <c r="D704" s="324">
        <v>0</v>
      </c>
      <c r="E704" s="399">
        <f t="shared" si="10"/>
        <v>-1</v>
      </c>
    </row>
    <row r="705" ht="36" customHeight="1" spans="1:5">
      <c r="A705" s="398">
        <v>21015</v>
      </c>
      <c r="B705" s="246" t="s">
        <v>618</v>
      </c>
      <c r="C705" s="324">
        <f>SUM(C706:C713)</f>
        <v>494</v>
      </c>
      <c r="D705" s="324">
        <f>SUM(D706:D713)</f>
        <v>372</v>
      </c>
      <c r="E705" s="399">
        <f t="shared" si="10"/>
        <v>-0.247</v>
      </c>
    </row>
    <row r="706" ht="36" customHeight="1" spans="1:5">
      <c r="A706" s="398">
        <v>2101501</v>
      </c>
      <c r="B706" s="246" t="s">
        <v>111</v>
      </c>
      <c r="C706" s="324">
        <v>421</v>
      </c>
      <c r="D706" s="324">
        <v>340</v>
      </c>
      <c r="E706" s="399">
        <f t="shared" si="10"/>
        <v>-0.192</v>
      </c>
    </row>
    <row r="707" ht="36" customHeight="1" spans="1:5">
      <c r="A707" s="398">
        <v>2101502</v>
      </c>
      <c r="B707" s="246" t="s">
        <v>112</v>
      </c>
      <c r="C707" s="324">
        <v>16</v>
      </c>
      <c r="D707" s="324">
        <v>5</v>
      </c>
      <c r="E707" s="399">
        <f t="shared" si="10"/>
        <v>-0.688</v>
      </c>
    </row>
    <row r="708" ht="36" customHeight="1" spans="1:5">
      <c r="A708" s="398">
        <v>2101503</v>
      </c>
      <c r="B708" s="246" t="s">
        <v>113</v>
      </c>
      <c r="C708" s="324">
        <v>0</v>
      </c>
      <c r="D708" s="324">
        <v>0</v>
      </c>
      <c r="E708" s="399">
        <f t="shared" si="10"/>
        <v>0</v>
      </c>
    </row>
    <row r="709" ht="36" customHeight="1" spans="1:5">
      <c r="A709" s="398">
        <v>2101504</v>
      </c>
      <c r="B709" s="246" t="s">
        <v>152</v>
      </c>
      <c r="C709" s="324">
        <v>5</v>
      </c>
      <c r="D709" s="324">
        <v>5</v>
      </c>
      <c r="E709" s="399">
        <f t="shared" ref="E709:E772" si="11">IFERROR(D709/C709-1,0)</f>
        <v>0</v>
      </c>
    </row>
    <row r="710" ht="36" customHeight="1" spans="1:5">
      <c r="A710" s="398">
        <v>2101505</v>
      </c>
      <c r="B710" s="246" t="s">
        <v>619</v>
      </c>
      <c r="C710" s="324">
        <v>0</v>
      </c>
      <c r="D710" s="324">
        <v>22</v>
      </c>
      <c r="E710" s="399">
        <f t="shared" si="11"/>
        <v>0</v>
      </c>
    </row>
    <row r="711" ht="36" customHeight="1" spans="1:5">
      <c r="A711" s="398">
        <v>2101506</v>
      </c>
      <c r="B711" s="246" t="s">
        <v>620</v>
      </c>
      <c r="C711" s="324">
        <v>52</v>
      </c>
      <c r="D711" s="324">
        <v>0</v>
      </c>
      <c r="E711" s="399">
        <f t="shared" si="11"/>
        <v>-1</v>
      </c>
    </row>
    <row r="712" ht="36" customHeight="1" spans="1:5">
      <c r="A712" s="398">
        <v>2101550</v>
      </c>
      <c r="B712" s="246" t="s">
        <v>120</v>
      </c>
      <c r="C712" s="324">
        <v>0</v>
      </c>
      <c r="D712" s="324">
        <v>0</v>
      </c>
      <c r="E712" s="399">
        <f t="shared" si="11"/>
        <v>0</v>
      </c>
    </row>
    <row r="713" ht="36" customHeight="1" spans="1:5">
      <c r="A713" s="398">
        <v>2101599</v>
      </c>
      <c r="B713" s="246" t="s">
        <v>621</v>
      </c>
      <c r="C713" s="324">
        <v>0</v>
      </c>
      <c r="D713" s="324">
        <v>0</v>
      </c>
      <c r="E713" s="399">
        <f t="shared" si="11"/>
        <v>0</v>
      </c>
    </row>
    <row r="714" ht="36" customHeight="1" spans="1:5">
      <c r="A714" s="398">
        <v>21016</v>
      </c>
      <c r="B714" s="246" t="s">
        <v>622</v>
      </c>
      <c r="C714" s="324">
        <f>SUM(C715)</f>
        <v>4</v>
      </c>
      <c r="D714" s="324">
        <f>SUM(D715)</f>
        <v>4</v>
      </c>
      <c r="E714" s="399">
        <f t="shared" si="11"/>
        <v>0</v>
      </c>
    </row>
    <row r="715" ht="36" customHeight="1" spans="1:5">
      <c r="A715" s="398">
        <v>2101601</v>
      </c>
      <c r="B715" s="246" t="s">
        <v>623</v>
      </c>
      <c r="C715" s="324">
        <v>4</v>
      </c>
      <c r="D715" s="324">
        <v>4</v>
      </c>
      <c r="E715" s="399">
        <f t="shared" si="11"/>
        <v>0</v>
      </c>
    </row>
    <row r="716" ht="36" customHeight="1" spans="1:5">
      <c r="A716" s="398">
        <v>21099</v>
      </c>
      <c r="B716" s="246" t="s">
        <v>624</v>
      </c>
      <c r="C716" s="324">
        <f>SUM(C717)</f>
        <v>1770</v>
      </c>
      <c r="D716" s="324">
        <f>SUM(D717)</f>
        <v>480</v>
      </c>
      <c r="E716" s="399">
        <f t="shared" si="11"/>
        <v>-0.729</v>
      </c>
    </row>
    <row r="717" ht="36" customHeight="1" spans="1:5">
      <c r="A717" s="398">
        <v>2109999</v>
      </c>
      <c r="B717" s="246" t="s">
        <v>625</v>
      </c>
      <c r="C717" s="324">
        <v>1770</v>
      </c>
      <c r="D717" s="324">
        <v>480</v>
      </c>
      <c r="E717" s="399">
        <f t="shared" si="11"/>
        <v>-0.729</v>
      </c>
    </row>
    <row r="718" ht="36" customHeight="1" spans="1:5">
      <c r="A718" s="398">
        <v>211</v>
      </c>
      <c r="B718" s="246" t="s">
        <v>64</v>
      </c>
      <c r="C718" s="324">
        <f>SUM(C719,C729,C733,C742,C749,C756,C762,C765,C768:C770,C776:C778,C789)</f>
        <v>2011</v>
      </c>
      <c r="D718" s="324">
        <f>SUM(D719,D729,D733,D742,D749,D756,D762,D765,D768:D770,D776:D778,D789)</f>
        <v>2481</v>
      </c>
      <c r="E718" s="399">
        <f t="shared" si="11"/>
        <v>0.234</v>
      </c>
    </row>
    <row r="719" ht="36" customHeight="1" spans="1:5">
      <c r="A719" s="398">
        <v>21101</v>
      </c>
      <c r="B719" s="246" t="s">
        <v>626</v>
      </c>
      <c r="C719" s="324">
        <f>SUM(C720:C728)</f>
        <v>38</v>
      </c>
      <c r="D719" s="324">
        <f>SUM(D720:D728)</f>
        <v>42</v>
      </c>
      <c r="E719" s="399">
        <f t="shared" si="11"/>
        <v>0.105</v>
      </c>
    </row>
    <row r="720" ht="36" customHeight="1" spans="1:5">
      <c r="A720" s="398">
        <v>2110101</v>
      </c>
      <c r="B720" s="246" t="s">
        <v>111</v>
      </c>
      <c r="C720" s="324">
        <v>36</v>
      </c>
      <c r="D720" s="324">
        <v>0</v>
      </c>
      <c r="E720" s="399">
        <f t="shared" si="11"/>
        <v>-1</v>
      </c>
    </row>
    <row r="721" ht="36" customHeight="1" spans="1:5">
      <c r="A721" s="398">
        <v>2110102</v>
      </c>
      <c r="B721" s="246" t="s">
        <v>112</v>
      </c>
      <c r="C721" s="324">
        <v>2</v>
      </c>
      <c r="D721" s="324">
        <v>42</v>
      </c>
      <c r="E721" s="399">
        <f t="shared" si="11"/>
        <v>20</v>
      </c>
    </row>
    <row r="722" ht="36" customHeight="1" spans="1:5">
      <c r="A722" s="398">
        <v>2110103</v>
      </c>
      <c r="B722" s="246" t="s">
        <v>113</v>
      </c>
      <c r="C722" s="324">
        <v>0</v>
      </c>
      <c r="D722" s="324">
        <v>0</v>
      </c>
      <c r="E722" s="399">
        <f t="shared" si="11"/>
        <v>0</v>
      </c>
    </row>
    <row r="723" ht="36" customHeight="1" spans="1:5">
      <c r="A723" s="398">
        <v>2110104</v>
      </c>
      <c r="B723" s="246" t="s">
        <v>627</v>
      </c>
      <c r="C723" s="324">
        <v>0</v>
      </c>
      <c r="D723" s="324">
        <v>0</v>
      </c>
      <c r="E723" s="399">
        <f t="shared" si="11"/>
        <v>0</v>
      </c>
    </row>
    <row r="724" ht="36" customHeight="1" spans="1:5">
      <c r="A724" s="398">
        <v>2110105</v>
      </c>
      <c r="B724" s="246" t="s">
        <v>628</v>
      </c>
      <c r="C724" s="324">
        <v>0</v>
      </c>
      <c r="D724" s="324">
        <v>0</v>
      </c>
      <c r="E724" s="399">
        <f t="shared" si="11"/>
        <v>0</v>
      </c>
    </row>
    <row r="725" ht="36" customHeight="1" spans="1:5">
      <c r="A725" s="398">
        <v>2110106</v>
      </c>
      <c r="B725" s="246" t="s">
        <v>629</v>
      </c>
      <c r="C725" s="324">
        <v>0</v>
      </c>
      <c r="D725" s="324">
        <v>0</v>
      </c>
      <c r="E725" s="399">
        <f t="shared" si="11"/>
        <v>0</v>
      </c>
    </row>
    <row r="726" ht="36" customHeight="1" spans="1:5">
      <c r="A726" s="398">
        <v>2110107</v>
      </c>
      <c r="B726" s="246" t="s">
        <v>630</v>
      </c>
      <c r="C726" s="324">
        <v>0</v>
      </c>
      <c r="D726" s="324">
        <v>0</v>
      </c>
      <c r="E726" s="399">
        <f t="shared" si="11"/>
        <v>0</v>
      </c>
    </row>
    <row r="727" ht="36" customHeight="1" spans="1:5">
      <c r="A727" s="398">
        <v>2110108</v>
      </c>
      <c r="B727" s="246" t="s">
        <v>631</v>
      </c>
      <c r="C727" s="324">
        <v>0</v>
      </c>
      <c r="D727" s="324">
        <v>0</v>
      </c>
      <c r="E727" s="399">
        <f t="shared" si="11"/>
        <v>0</v>
      </c>
    </row>
    <row r="728" ht="36" customHeight="1" spans="1:5">
      <c r="A728" s="398">
        <v>2110199</v>
      </c>
      <c r="B728" s="246" t="s">
        <v>632</v>
      </c>
      <c r="C728" s="324">
        <v>0</v>
      </c>
      <c r="D728" s="324">
        <v>0</v>
      </c>
      <c r="E728" s="399">
        <f t="shared" si="11"/>
        <v>0</v>
      </c>
    </row>
    <row r="729" ht="36" customHeight="1" spans="1:5">
      <c r="A729" s="398">
        <v>21102</v>
      </c>
      <c r="B729" s="246" t="s">
        <v>633</v>
      </c>
      <c r="C729" s="324">
        <f>SUM(C730:C732)</f>
        <v>0</v>
      </c>
      <c r="D729" s="324">
        <f>SUM(D730:D732)</f>
        <v>0</v>
      </c>
      <c r="E729" s="399">
        <f t="shared" si="11"/>
        <v>0</v>
      </c>
    </row>
    <row r="730" ht="36" customHeight="1" spans="1:5">
      <c r="A730" s="398">
        <v>2110203</v>
      </c>
      <c r="B730" s="246" t="s">
        <v>634</v>
      </c>
      <c r="C730" s="324">
        <v>0</v>
      </c>
      <c r="D730" s="324">
        <v>0</v>
      </c>
      <c r="E730" s="399">
        <f t="shared" si="11"/>
        <v>0</v>
      </c>
    </row>
    <row r="731" ht="36" customHeight="1" spans="1:5">
      <c r="A731" s="398">
        <v>2110204</v>
      </c>
      <c r="B731" s="246" t="s">
        <v>635</v>
      </c>
      <c r="C731" s="324">
        <v>0</v>
      </c>
      <c r="D731" s="324">
        <v>0</v>
      </c>
      <c r="E731" s="399">
        <f t="shared" si="11"/>
        <v>0</v>
      </c>
    </row>
    <row r="732" ht="36" customHeight="1" spans="1:5">
      <c r="A732" s="398">
        <v>2110299</v>
      </c>
      <c r="B732" s="246" t="s">
        <v>636</v>
      </c>
      <c r="C732" s="324">
        <v>0</v>
      </c>
      <c r="D732" s="324">
        <v>0</v>
      </c>
      <c r="E732" s="399">
        <f t="shared" si="11"/>
        <v>0</v>
      </c>
    </row>
    <row r="733" ht="36" customHeight="1" spans="1:5">
      <c r="A733" s="398">
        <v>21103</v>
      </c>
      <c r="B733" s="246" t="s">
        <v>637</v>
      </c>
      <c r="C733" s="324">
        <f>SUM(C734:C741)</f>
        <v>1367</v>
      </c>
      <c r="D733" s="324">
        <f>SUM(D734:D741)</f>
        <v>1260</v>
      </c>
      <c r="E733" s="399">
        <f t="shared" si="11"/>
        <v>-0.078</v>
      </c>
    </row>
    <row r="734" ht="36" customHeight="1" spans="1:5">
      <c r="A734" s="398">
        <v>2110301</v>
      </c>
      <c r="B734" s="246" t="s">
        <v>638</v>
      </c>
      <c r="C734" s="324">
        <v>0</v>
      </c>
      <c r="D734" s="324">
        <v>0</v>
      </c>
      <c r="E734" s="399">
        <f t="shared" si="11"/>
        <v>0</v>
      </c>
    </row>
    <row r="735" ht="36" customHeight="1" spans="1:5">
      <c r="A735" s="398">
        <v>2110302</v>
      </c>
      <c r="B735" s="246" t="s">
        <v>639</v>
      </c>
      <c r="C735" s="324">
        <v>289</v>
      </c>
      <c r="D735" s="324">
        <v>1050</v>
      </c>
      <c r="E735" s="399">
        <f t="shared" si="11"/>
        <v>2.633</v>
      </c>
    </row>
    <row r="736" ht="36" customHeight="1" spans="1:5">
      <c r="A736" s="398">
        <v>2110303</v>
      </c>
      <c r="B736" s="246" t="s">
        <v>640</v>
      </c>
      <c r="C736" s="324">
        <v>0</v>
      </c>
      <c r="D736" s="324">
        <v>0</v>
      </c>
      <c r="E736" s="399">
        <f t="shared" si="11"/>
        <v>0</v>
      </c>
    </row>
    <row r="737" ht="36" customHeight="1" spans="1:5">
      <c r="A737" s="398">
        <v>2110304</v>
      </c>
      <c r="B737" s="246" t="s">
        <v>641</v>
      </c>
      <c r="C737" s="324">
        <v>36</v>
      </c>
      <c r="D737" s="324">
        <v>210</v>
      </c>
      <c r="E737" s="399">
        <f t="shared" si="11"/>
        <v>4.833</v>
      </c>
    </row>
    <row r="738" ht="36" customHeight="1" spans="1:5">
      <c r="A738" s="398">
        <v>2110305</v>
      </c>
      <c r="B738" s="246" t="s">
        <v>642</v>
      </c>
      <c r="C738" s="324">
        <v>0</v>
      </c>
      <c r="D738" s="324">
        <v>0</v>
      </c>
      <c r="E738" s="399">
        <f t="shared" si="11"/>
        <v>0</v>
      </c>
    </row>
    <row r="739" ht="36" customHeight="1" spans="1:5">
      <c r="A739" s="398">
        <v>2110306</v>
      </c>
      <c r="B739" s="246" t="s">
        <v>643</v>
      </c>
      <c r="C739" s="324">
        <v>0</v>
      </c>
      <c r="D739" s="324">
        <v>0</v>
      </c>
      <c r="E739" s="399">
        <f t="shared" si="11"/>
        <v>0</v>
      </c>
    </row>
    <row r="740" ht="36" customHeight="1" spans="1:5">
      <c r="A740" s="398">
        <v>2110307</v>
      </c>
      <c r="B740" s="246" t="s">
        <v>644</v>
      </c>
      <c r="C740" s="324">
        <v>1042</v>
      </c>
      <c r="D740" s="324">
        <v>0</v>
      </c>
      <c r="E740" s="399">
        <f t="shared" si="11"/>
        <v>-1</v>
      </c>
    </row>
    <row r="741" ht="36" customHeight="1" spans="1:5">
      <c r="A741" s="398">
        <v>2110399</v>
      </c>
      <c r="B741" s="246" t="s">
        <v>645</v>
      </c>
      <c r="C741" s="324">
        <v>0</v>
      </c>
      <c r="D741" s="324">
        <v>0</v>
      </c>
      <c r="E741" s="399">
        <f t="shared" si="11"/>
        <v>0</v>
      </c>
    </row>
    <row r="742" ht="36" customHeight="1" spans="1:5">
      <c r="A742" s="398">
        <v>21104</v>
      </c>
      <c r="B742" s="246" t="s">
        <v>646</v>
      </c>
      <c r="C742" s="324">
        <f>SUM(C743:C748)</f>
        <v>385</v>
      </c>
      <c r="D742" s="324">
        <f>SUM(D743:D748)</f>
        <v>880</v>
      </c>
      <c r="E742" s="399">
        <f t="shared" si="11"/>
        <v>1.286</v>
      </c>
    </row>
    <row r="743" ht="36" customHeight="1" spans="1:5">
      <c r="A743" s="398">
        <v>2110401</v>
      </c>
      <c r="B743" s="246" t="s">
        <v>647</v>
      </c>
      <c r="C743" s="324">
        <v>294</v>
      </c>
      <c r="D743" s="324">
        <v>290</v>
      </c>
      <c r="E743" s="399">
        <f t="shared" si="11"/>
        <v>-0.014</v>
      </c>
    </row>
    <row r="744" ht="36" customHeight="1" spans="1:5">
      <c r="A744" s="398">
        <v>2110402</v>
      </c>
      <c r="B744" s="246" t="s">
        <v>648</v>
      </c>
      <c r="C744" s="324">
        <v>0</v>
      </c>
      <c r="D744" s="324">
        <v>580</v>
      </c>
      <c r="E744" s="399">
        <f t="shared" si="11"/>
        <v>0</v>
      </c>
    </row>
    <row r="745" ht="36" customHeight="1" spans="1:5">
      <c r="A745" s="398">
        <v>2110404</v>
      </c>
      <c r="B745" s="246" t="s">
        <v>649</v>
      </c>
      <c r="C745" s="324">
        <v>0</v>
      </c>
      <c r="D745" s="324">
        <v>0</v>
      </c>
      <c r="E745" s="399">
        <f t="shared" si="11"/>
        <v>0</v>
      </c>
    </row>
    <row r="746" ht="36" customHeight="1" spans="1:5">
      <c r="A746" s="398">
        <v>2110405</v>
      </c>
      <c r="B746" s="246" t="s">
        <v>650</v>
      </c>
      <c r="C746" s="324">
        <v>1</v>
      </c>
      <c r="D746" s="324">
        <v>0</v>
      </c>
      <c r="E746" s="399">
        <f t="shared" si="11"/>
        <v>-1</v>
      </c>
    </row>
    <row r="747" ht="36" customHeight="1" spans="1:5">
      <c r="A747" s="398">
        <v>2110406</v>
      </c>
      <c r="B747" s="246" t="s">
        <v>651</v>
      </c>
      <c r="C747" s="324">
        <v>0</v>
      </c>
      <c r="D747" s="324">
        <v>0</v>
      </c>
      <c r="E747" s="399">
        <f t="shared" si="11"/>
        <v>0</v>
      </c>
    </row>
    <row r="748" ht="36" customHeight="1" spans="1:5">
      <c r="A748" s="398">
        <v>2110499</v>
      </c>
      <c r="B748" s="246" t="s">
        <v>652</v>
      </c>
      <c r="C748" s="324">
        <v>90</v>
      </c>
      <c r="D748" s="324">
        <v>10</v>
      </c>
      <c r="E748" s="399">
        <f t="shared" si="11"/>
        <v>-0.889</v>
      </c>
    </row>
    <row r="749" ht="36" customHeight="1" spans="1:5">
      <c r="A749" s="398">
        <v>21105</v>
      </c>
      <c r="B749" s="246" t="s">
        <v>653</v>
      </c>
      <c r="C749" s="324">
        <f>SUM(C750:C755)</f>
        <v>29</v>
      </c>
      <c r="D749" s="324">
        <f>SUM(D750:D755)</f>
        <v>24</v>
      </c>
      <c r="E749" s="399">
        <f t="shared" si="11"/>
        <v>-0.172</v>
      </c>
    </row>
    <row r="750" ht="36" customHeight="1" spans="1:5">
      <c r="A750" s="398">
        <v>2110501</v>
      </c>
      <c r="B750" s="246" t="s">
        <v>654</v>
      </c>
      <c r="C750" s="324">
        <v>29</v>
      </c>
      <c r="D750" s="324">
        <v>24</v>
      </c>
      <c r="E750" s="399">
        <f t="shared" si="11"/>
        <v>-0.172</v>
      </c>
    </row>
    <row r="751" ht="36" customHeight="1" spans="1:5">
      <c r="A751" s="398">
        <v>2110502</v>
      </c>
      <c r="B751" s="246" t="s">
        <v>655</v>
      </c>
      <c r="C751" s="324">
        <v>0</v>
      </c>
      <c r="D751" s="324">
        <v>0</v>
      </c>
      <c r="E751" s="399">
        <f t="shared" si="11"/>
        <v>0</v>
      </c>
    </row>
    <row r="752" ht="36" customHeight="1" spans="1:5">
      <c r="A752" s="398">
        <v>2110503</v>
      </c>
      <c r="B752" s="246" t="s">
        <v>656</v>
      </c>
      <c r="C752" s="324">
        <v>0</v>
      </c>
      <c r="D752" s="324">
        <v>0</v>
      </c>
      <c r="E752" s="399">
        <f t="shared" si="11"/>
        <v>0</v>
      </c>
    </row>
    <row r="753" ht="36" customHeight="1" spans="1:5">
      <c r="A753" s="398">
        <v>2110506</v>
      </c>
      <c r="B753" s="246" t="s">
        <v>657</v>
      </c>
      <c r="C753" s="324">
        <v>0</v>
      </c>
      <c r="D753" s="324">
        <v>0</v>
      </c>
      <c r="E753" s="399">
        <f t="shared" si="11"/>
        <v>0</v>
      </c>
    </row>
    <row r="754" ht="36" customHeight="1" spans="1:5">
      <c r="A754" s="398">
        <v>2110507</v>
      </c>
      <c r="B754" s="246" t="s">
        <v>658</v>
      </c>
      <c r="C754" s="324">
        <v>0</v>
      </c>
      <c r="D754" s="324">
        <v>0</v>
      </c>
      <c r="E754" s="399">
        <f t="shared" si="11"/>
        <v>0</v>
      </c>
    </row>
    <row r="755" ht="36" customHeight="1" spans="1:5">
      <c r="A755" s="398">
        <v>2110599</v>
      </c>
      <c r="B755" s="246" t="s">
        <v>659</v>
      </c>
      <c r="C755" s="324">
        <v>0</v>
      </c>
      <c r="D755" s="324">
        <v>0</v>
      </c>
      <c r="E755" s="399">
        <f t="shared" si="11"/>
        <v>0</v>
      </c>
    </row>
    <row r="756" ht="36" customHeight="1" spans="1:5">
      <c r="A756" s="398">
        <v>21106</v>
      </c>
      <c r="B756" s="246" t="s">
        <v>660</v>
      </c>
      <c r="C756" s="324">
        <f>SUM(C757:C761)</f>
        <v>117</v>
      </c>
      <c r="D756" s="324">
        <f>SUM(D757:D761)</f>
        <v>245</v>
      </c>
      <c r="E756" s="399">
        <f t="shared" si="11"/>
        <v>1.094</v>
      </c>
    </row>
    <row r="757" ht="36" customHeight="1" spans="1:5">
      <c r="A757" s="398">
        <v>2110602</v>
      </c>
      <c r="B757" s="246" t="s">
        <v>661</v>
      </c>
      <c r="C757" s="324">
        <v>117</v>
      </c>
      <c r="D757" s="324">
        <v>245</v>
      </c>
      <c r="E757" s="399">
        <f t="shared" si="11"/>
        <v>1.094</v>
      </c>
    </row>
    <row r="758" ht="36" customHeight="1" spans="1:5">
      <c r="A758" s="398">
        <v>2110603</v>
      </c>
      <c r="B758" s="246" t="s">
        <v>662</v>
      </c>
      <c r="C758" s="324">
        <v>0</v>
      </c>
      <c r="D758" s="324">
        <v>0</v>
      </c>
      <c r="E758" s="399">
        <f t="shared" si="11"/>
        <v>0</v>
      </c>
    </row>
    <row r="759" ht="36" customHeight="1" spans="1:5">
      <c r="A759" s="398">
        <v>2110604</v>
      </c>
      <c r="B759" s="246" t="s">
        <v>663</v>
      </c>
      <c r="C759" s="324">
        <v>0</v>
      </c>
      <c r="D759" s="324">
        <v>0</v>
      </c>
      <c r="E759" s="399">
        <f t="shared" si="11"/>
        <v>0</v>
      </c>
    </row>
    <row r="760" ht="36" customHeight="1" spans="1:5">
      <c r="A760" s="398">
        <v>2110605</v>
      </c>
      <c r="B760" s="246" t="s">
        <v>664</v>
      </c>
      <c r="C760" s="324">
        <v>0</v>
      </c>
      <c r="D760" s="324">
        <v>0</v>
      </c>
      <c r="E760" s="399">
        <f t="shared" si="11"/>
        <v>0</v>
      </c>
    </row>
    <row r="761" ht="36" customHeight="1" spans="1:5">
      <c r="A761" s="398">
        <v>2110699</v>
      </c>
      <c r="B761" s="246" t="s">
        <v>665</v>
      </c>
      <c r="C761" s="324">
        <v>0</v>
      </c>
      <c r="D761" s="324">
        <v>0</v>
      </c>
      <c r="E761" s="399">
        <f t="shared" si="11"/>
        <v>0</v>
      </c>
    </row>
    <row r="762" ht="36" customHeight="1" spans="1:5">
      <c r="A762" s="398">
        <v>21107</v>
      </c>
      <c r="B762" s="246" t="s">
        <v>666</v>
      </c>
      <c r="C762" s="324">
        <f>SUM(C763:C764)</f>
        <v>0</v>
      </c>
      <c r="D762" s="324">
        <f>SUM(D763:D764)</f>
        <v>0</v>
      </c>
      <c r="E762" s="399">
        <f t="shared" si="11"/>
        <v>0</v>
      </c>
    </row>
    <row r="763" ht="36" customHeight="1" spans="1:5">
      <c r="A763" s="398">
        <v>2110704</v>
      </c>
      <c r="B763" s="246" t="s">
        <v>667</v>
      </c>
      <c r="C763" s="324">
        <v>0</v>
      </c>
      <c r="D763" s="324">
        <v>0</v>
      </c>
      <c r="E763" s="399">
        <f t="shared" si="11"/>
        <v>0</v>
      </c>
    </row>
    <row r="764" ht="36" customHeight="1" spans="1:5">
      <c r="A764" s="398">
        <v>2110799</v>
      </c>
      <c r="B764" s="246" t="s">
        <v>668</v>
      </c>
      <c r="C764" s="324">
        <v>0</v>
      </c>
      <c r="D764" s="324">
        <v>0</v>
      </c>
      <c r="E764" s="399">
        <f t="shared" si="11"/>
        <v>0</v>
      </c>
    </row>
    <row r="765" ht="36" customHeight="1" spans="1:5">
      <c r="A765" s="398">
        <v>21108</v>
      </c>
      <c r="B765" s="246" t="s">
        <v>669</v>
      </c>
      <c r="C765" s="324">
        <f>SUM(C766:C767)</f>
        <v>0</v>
      </c>
      <c r="D765" s="324">
        <f>SUM(D766:D767)</f>
        <v>0</v>
      </c>
      <c r="E765" s="399">
        <f t="shared" si="11"/>
        <v>0</v>
      </c>
    </row>
    <row r="766" ht="36" customHeight="1" spans="1:5">
      <c r="A766" s="398">
        <v>2110804</v>
      </c>
      <c r="B766" s="246" t="s">
        <v>670</v>
      </c>
      <c r="C766" s="324">
        <v>0</v>
      </c>
      <c r="D766" s="324">
        <v>0</v>
      </c>
      <c r="E766" s="399">
        <f t="shared" si="11"/>
        <v>0</v>
      </c>
    </row>
    <row r="767" ht="36" customHeight="1" spans="1:5">
      <c r="A767" s="398">
        <v>2110899</v>
      </c>
      <c r="B767" s="246" t="s">
        <v>671</v>
      </c>
      <c r="C767" s="324">
        <v>0</v>
      </c>
      <c r="D767" s="324">
        <v>0</v>
      </c>
      <c r="E767" s="399">
        <f t="shared" si="11"/>
        <v>0</v>
      </c>
    </row>
    <row r="768" ht="36" customHeight="1" spans="1:5">
      <c r="A768" s="398">
        <v>21109</v>
      </c>
      <c r="B768" s="246" t="s">
        <v>672</v>
      </c>
      <c r="C768" s="324">
        <v>0</v>
      </c>
      <c r="D768" s="324">
        <v>0</v>
      </c>
      <c r="E768" s="399">
        <f t="shared" si="11"/>
        <v>0</v>
      </c>
    </row>
    <row r="769" ht="36" customHeight="1" spans="1:5">
      <c r="A769" s="398">
        <v>21110</v>
      </c>
      <c r="B769" s="246" t="s">
        <v>673</v>
      </c>
      <c r="C769" s="324">
        <v>0</v>
      </c>
      <c r="D769" s="324">
        <v>0</v>
      </c>
      <c r="E769" s="399">
        <f t="shared" si="11"/>
        <v>0</v>
      </c>
    </row>
    <row r="770" ht="36" customHeight="1" spans="1:5">
      <c r="A770" s="398">
        <v>21111</v>
      </c>
      <c r="B770" s="246" t="s">
        <v>674</v>
      </c>
      <c r="C770" s="324">
        <f>SUM(C771:C775)</f>
        <v>36</v>
      </c>
      <c r="D770" s="324">
        <f>SUM(D771:D775)</f>
        <v>0</v>
      </c>
      <c r="E770" s="399">
        <f t="shared" si="11"/>
        <v>-1</v>
      </c>
    </row>
    <row r="771" ht="36" customHeight="1" spans="1:5">
      <c r="A771" s="398">
        <v>2111101</v>
      </c>
      <c r="B771" s="246" t="s">
        <v>675</v>
      </c>
      <c r="C771" s="324">
        <v>36</v>
      </c>
      <c r="D771" s="324">
        <v>0</v>
      </c>
      <c r="E771" s="399">
        <f t="shared" si="11"/>
        <v>-1</v>
      </c>
    </row>
    <row r="772" ht="36" customHeight="1" spans="1:5">
      <c r="A772" s="398">
        <v>2111102</v>
      </c>
      <c r="B772" s="246" t="s">
        <v>676</v>
      </c>
      <c r="C772" s="324">
        <v>0</v>
      </c>
      <c r="D772" s="324">
        <v>0</v>
      </c>
      <c r="E772" s="399">
        <f t="shared" si="11"/>
        <v>0</v>
      </c>
    </row>
    <row r="773" ht="36" customHeight="1" spans="1:5">
      <c r="A773" s="398">
        <v>2111103</v>
      </c>
      <c r="B773" s="246" t="s">
        <v>677</v>
      </c>
      <c r="C773" s="324">
        <v>0</v>
      </c>
      <c r="D773" s="324">
        <v>0</v>
      </c>
      <c r="E773" s="399">
        <f t="shared" ref="E773:E836" si="12">IFERROR(D773/C773-1,0)</f>
        <v>0</v>
      </c>
    </row>
    <row r="774" ht="36" customHeight="1" spans="1:5">
      <c r="A774" s="398">
        <v>2111104</v>
      </c>
      <c r="B774" s="246" t="s">
        <v>678</v>
      </c>
      <c r="C774" s="324">
        <v>0</v>
      </c>
      <c r="D774" s="324">
        <v>0</v>
      </c>
      <c r="E774" s="399">
        <f t="shared" si="12"/>
        <v>0</v>
      </c>
    </row>
    <row r="775" ht="36" customHeight="1" spans="1:5">
      <c r="A775" s="398">
        <v>2111199</v>
      </c>
      <c r="B775" s="246" t="s">
        <v>679</v>
      </c>
      <c r="C775" s="324">
        <v>0</v>
      </c>
      <c r="D775" s="324">
        <v>0</v>
      </c>
      <c r="E775" s="399">
        <f t="shared" si="12"/>
        <v>0</v>
      </c>
    </row>
    <row r="776" ht="36" customHeight="1" spans="1:5">
      <c r="A776" s="398">
        <v>21112</v>
      </c>
      <c r="B776" s="246" t="s">
        <v>680</v>
      </c>
      <c r="C776" s="324">
        <v>0</v>
      </c>
      <c r="D776" s="324">
        <v>0</v>
      </c>
      <c r="E776" s="399">
        <f t="shared" si="12"/>
        <v>0</v>
      </c>
    </row>
    <row r="777" ht="36" customHeight="1" spans="1:5">
      <c r="A777" s="398">
        <v>21113</v>
      </c>
      <c r="B777" s="246" t="s">
        <v>681</v>
      </c>
      <c r="C777" s="324">
        <v>0</v>
      </c>
      <c r="D777" s="324">
        <v>30</v>
      </c>
      <c r="E777" s="399">
        <f t="shared" si="12"/>
        <v>0</v>
      </c>
    </row>
    <row r="778" ht="36" customHeight="1" spans="1:5">
      <c r="A778" s="398">
        <v>21114</v>
      </c>
      <c r="B778" s="246" t="s">
        <v>682</v>
      </c>
      <c r="C778" s="324">
        <f>SUM(C779:C788)</f>
        <v>39</v>
      </c>
      <c r="D778" s="324">
        <f>SUM(D779:D788)</f>
        <v>0</v>
      </c>
      <c r="E778" s="399">
        <f t="shared" si="12"/>
        <v>-1</v>
      </c>
    </row>
    <row r="779" ht="36" customHeight="1" spans="1:5">
      <c r="A779" s="398">
        <v>2111401</v>
      </c>
      <c r="B779" s="246" t="s">
        <v>111</v>
      </c>
      <c r="C779" s="324">
        <v>0</v>
      </c>
      <c r="D779" s="324">
        <v>0</v>
      </c>
      <c r="E779" s="399">
        <f t="shared" si="12"/>
        <v>0</v>
      </c>
    </row>
    <row r="780" ht="36" customHeight="1" spans="1:5">
      <c r="A780" s="398">
        <v>2111402</v>
      </c>
      <c r="B780" s="246" t="s">
        <v>112</v>
      </c>
      <c r="C780" s="324">
        <v>0</v>
      </c>
      <c r="D780" s="324">
        <v>0</v>
      </c>
      <c r="E780" s="399">
        <f t="shared" si="12"/>
        <v>0</v>
      </c>
    </row>
    <row r="781" ht="36" customHeight="1" spans="1:5">
      <c r="A781" s="398">
        <v>2111403</v>
      </c>
      <c r="B781" s="246" t="s">
        <v>113</v>
      </c>
      <c r="C781" s="324">
        <v>0</v>
      </c>
      <c r="D781" s="324">
        <v>0</v>
      </c>
      <c r="E781" s="399">
        <f t="shared" si="12"/>
        <v>0</v>
      </c>
    </row>
    <row r="782" ht="36" customHeight="1" spans="1:5">
      <c r="A782" s="398">
        <v>2111406</v>
      </c>
      <c r="B782" s="246" t="s">
        <v>683</v>
      </c>
      <c r="C782" s="324">
        <v>0</v>
      </c>
      <c r="D782" s="324">
        <v>0</v>
      </c>
      <c r="E782" s="399">
        <f t="shared" si="12"/>
        <v>0</v>
      </c>
    </row>
    <row r="783" ht="36" customHeight="1" spans="1:5">
      <c r="A783" s="398">
        <v>2111407</v>
      </c>
      <c r="B783" s="246" t="s">
        <v>684</v>
      </c>
      <c r="C783" s="324">
        <v>39</v>
      </c>
      <c r="D783" s="324">
        <v>0</v>
      </c>
      <c r="E783" s="399">
        <f t="shared" si="12"/>
        <v>-1</v>
      </c>
    </row>
    <row r="784" ht="36" customHeight="1" spans="1:5">
      <c r="A784" s="398">
        <v>2111408</v>
      </c>
      <c r="B784" s="246" t="s">
        <v>685</v>
      </c>
      <c r="C784" s="324">
        <v>0</v>
      </c>
      <c r="D784" s="324">
        <v>0</v>
      </c>
      <c r="E784" s="399">
        <f t="shared" si="12"/>
        <v>0</v>
      </c>
    </row>
    <row r="785" ht="36" customHeight="1" spans="1:5">
      <c r="A785" s="398">
        <v>2111411</v>
      </c>
      <c r="B785" s="246" t="s">
        <v>152</v>
      </c>
      <c r="C785" s="324">
        <v>0</v>
      </c>
      <c r="D785" s="324">
        <v>0</v>
      </c>
      <c r="E785" s="399">
        <f t="shared" si="12"/>
        <v>0</v>
      </c>
    </row>
    <row r="786" ht="36" customHeight="1" spans="1:5">
      <c r="A786" s="398">
        <v>2111413</v>
      </c>
      <c r="B786" s="246" t="s">
        <v>686</v>
      </c>
      <c r="C786" s="324">
        <v>0</v>
      </c>
      <c r="D786" s="324">
        <v>0</v>
      </c>
      <c r="E786" s="399">
        <f t="shared" si="12"/>
        <v>0</v>
      </c>
    </row>
    <row r="787" ht="36" customHeight="1" spans="1:5">
      <c r="A787" s="398">
        <v>2111450</v>
      </c>
      <c r="B787" s="246" t="s">
        <v>120</v>
      </c>
      <c r="C787" s="324">
        <v>0</v>
      </c>
      <c r="D787" s="324">
        <v>0</v>
      </c>
      <c r="E787" s="399">
        <f t="shared" si="12"/>
        <v>0</v>
      </c>
    </row>
    <row r="788" ht="36" customHeight="1" spans="1:5">
      <c r="A788" s="398">
        <v>2111499</v>
      </c>
      <c r="B788" s="246" t="s">
        <v>687</v>
      </c>
      <c r="C788" s="324">
        <v>0</v>
      </c>
      <c r="D788" s="324">
        <v>0</v>
      </c>
      <c r="E788" s="399">
        <f t="shared" si="12"/>
        <v>0</v>
      </c>
    </row>
    <row r="789" ht="36" customHeight="1" spans="1:5">
      <c r="A789" s="398">
        <v>21199</v>
      </c>
      <c r="B789" s="246" t="s">
        <v>688</v>
      </c>
      <c r="C789" s="324">
        <f>SUM(C790)</f>
        <v>0</v>
      </c>
      <c r="D789" s="324">
        <f>SUM(D790)</f>
        <v>0</v>
      </c>
      <c r="E789" s="399">
        <f t="shared" si="12"/>
        <v>0</v>
      </c>
    </row>
    <row r="790" ht="36" customHeight="1" spans="1:5">
      <c r="A790" s="398">
        <v>2119999</v>
      </c>
      <c r="B790" s="246" t="s">
        <v>689</v>
      </c>
      <c r="C790" s="324">
        <v>0</v>
      </c>
      <c r="D790" s="324">
        <v>0</v>
      </c>
      <c r="E790" s="399">
        <f t="shared" si="12"/>
        <v>0</v>
      </c>
    </row>
    <row r="791" ht="36" customHeight="1" spans="1:5">
      <c r="A791" s="398">
        <v>212</v>
      </c>
      <c r="B791" s="246" t="s">
        <v>66</v>
      </c>
      <c r="C791" s="324">
        <f>SUM(C792,C803:C804,C807,C809,C811)</f>
        <v>6663</v>
      </c>
      <c r="D791" s="324">
        <f>SUM(D792,D803:D804,D807,D809,D811)</f>
        <v>5573</v>
      </c>
      <c r="E791" s="399">
        <f t="shared" si="12"/>
        <v>-0.164</v>
      </c>
    </row>
    <row r="792" ht="36" customHeight="1" spans="1:5">
      <c r="A792" s="398">
        <v>21201</v>
      </c>
      <c r="B792" s="246" t="s">
        <v>690</v>
      </c>
      <c r="C792" s="324">
        <f>SUM(C793:C802)</f>
        <v>1329</v>
      </c>
      <c r="D792" s="324">
        <f>SUM(D793:D802)</f>
        <v>1170</v>
      </c>
      <c r="E792" s="399">
        <f t="shared" si="12"/>
        <v>-0.12</v>
      </c>
    </row>
    <row r="793" ht="36" customHeight="1" spans="1:5">
      <c r="A793" s="398">
        <v>2120101</v>
      </c>
      <c r="B793" s="246" t="s">
        <v>111</v>
      </c>
      <c r="C793" s="324">
        <v>528</v>
      </c>
      <c r="D793" s="324">
        <v>620</v>
      </c>
      <c r="E793" s="399">
        <f t="shared" si="12"/>
        <v>0.174</v>
      </c>
    </row>
    <row r="794" ht="36" customHeight="1" spans="1:5">
      <c r="A794" s="398">
        <v>2120102</v>
      </c>
      <c r="B794" s="246" t="s">
        <v>112</v>
      </c>
      <c r="C794" s="324">
        <v>297</v>
      </c>
      <c r="D794" s="324">
        <v>70</v>
      </c>
      <c r="E794" s="399">
        <f t="shared" si="12"/>
        <v>-0.764</v>
      </c>
    </row>
    <row r="795" ht="36" customHeight="1" spans="1:5">
      <c r="A795" s="398">
        <v>2120103</v>
      </c>
      <c r="B795" s="246" t="s">
        <v>113</v>
      </c>
      <c r="C795" s="324">
        <v>499</v>
      </c>
      <c r="D795" s="324">
        <v>480</v>
      </c>
      <c r="E795" s="399">
        <f t="shared" si="12"/>
        <v>-0.038</v>
      </c>
    </row>
    <row r="796" ht="36" customHeight="1" spans="1:5">
      <c r="A796" s="398">
        <v>2120104</v>
      </c>
      <c r="B796" s="246" t="s">
        <v>691</v>
      </c>
      <c r="C796" s="324">
        <v>5</v>
      </c>
      <c r="D796" s="324">
        <v>0</v>
      </c>
      <c r="E796" s="399">
        <f t="shared" si="12"/>
        <v>-1</v>
      </c>
    </row>
    <row r="797" ht="36" customHeight="1" spans="1:5">
      <c r="A797" s="398">
        <v>2120105</v>
      </c>
      <c r="B797" s="246" t="s">
        <v>692</v>
      </c>
      <c r="C797" s="324">
        <v>0</v>
      </c>
      <c r="D797" s="324">
        <v>0</v>
      </c>
      <c r="E797" s="399">
        <f t="shared" si="12"/>
        <v>0</v>
      </c>
    </row>
    <row r="798" ht="36" customHeight="1" spans="1:5">
      <c r="A798" s="398">
        <v>2120106</v>
      </c>
      <c r="B798" s="246" t="s">
        <v>693</v>
      </c>
      <c r="C798" s="324">
        <v>0</v>
      </c>
      <c r="D798" s="324">
        <v>0</v>
      </c>
      <c r="E798" s="399">
        <f t="shared" si="12"/>
        <v>0</v>
      </c>
    </row>
    <row r="799" ht="36" customHeight="1" spans="1:5">
      <c r="A799" s="398">
        <v>2120107</v>
      </c>
      <c r="B799" s="246" t="s">
        <v>694</v>
      </c>
      <c r="C799" s="324">
        <v>0</v>
      </c>
      <c r="D799" s="324">
        <v>0</v>
      </c>
      <c r="E799" s="399">
        <f t="shared" si="12"/>
        <v>0</v>
      </c>
    </row>
    <row r="800" ht="36" customHeight="1" spans="1:5">
      <c r="A800" s="398">
        <v>2120109</v>
      </c>
      <c r="B800" s="246" t="s">
        <v>695</v>
      </c>
      <c r="C800" s="324">
        <v>0</v>
      </c>
      <c r="D800" s="324">
        <v>0</v>
      </c>
      <c r="E800" s="399">
        <f t="shared" si="12"/>
        <v>0</v>
      </c>
    </row>
    <row r="801" ht="36" customHeight="1" spans="1:5">
      <c r="A801" s="398">
        <v>2120110</v>
      </c>
      <c r="B801" s="246" t="s">
        <v>696</v>
      </c>
      <c r="C801" s="324">
        <v>0</v>
      </c>
      <c r="D801" s="324">
        <v>0</v>
      </c>
      <c r="E801" s="399">
        <f t="shared" si="12"/>
        <v>0</v>
      </c>
    </row>
    <row r="802" ht="36" customHeight="1" spans="1:5">
      <c r="A802" s="398">
        <v>2120199</v>
      </c>
      <c r="B802" s="246" t="s">
        <v>697</v>
      </c>
      <c r="C802" s="324">
        <v>0</v>
      </c>
      <c r="D802" s="324">
        <v>0</v>
      </c>
      <c r="E802" s="399">
        <f t="shared" si="12"/>
        <v>0</v>
      </c>
    </row>
    <row r="803" ht="36" customHeight="1" spans="1:5">
      <c r="A803" s="398">
        <v>21202</v>
      </c>
      <c r="B803" s="246" t="s">
        <v>698</v>
      </c>
      <c r="C803" s="324">
        <v>42</v>
      </c>
      <c r="D803" s="324">
        <v>3</v>
      </c>
      <c r="E803" s="399">
        <f t="shared" si="12"/>
        <v>-0.929</v>
      </c>
    </row>
    <row r="804" ht="36" customHeight="1" spans="1:5">
      <c r="A804" s="398">
        <v>21203</v>
      </c>
      <c r="B804" s="246" t="s">
        <v>699</v>
      </c>
      <c r="C804" s="324">
        <f>SUM(C805:C806)</f>
        <v>173</v>
      </c>
      <c r="D804" s="324">
        <f>SUM(D805:D806)</f>
        <v>1350</v>
      </c>
      <c r="E804" s="399">
        <f t="shared" si="12"/>
        <v>6.803</v>
      </c>
    </row>
    <row r="805" ht="36" customHeight="1" spans="1:5">
      <c r="A805" s="398">
        <v>2120303</v>
      </c>
      <c r="B805" s="246" t="s">
        <v>700</v>
      </c>
      <c r="C805" s="324">
        <v>104</v>
      </c>
      <c r="D805" s="324">
        <v>850</v>
      </c>
      <c r="E805" s="399">
        <f t="shared" si="12"/>
        <v>7.173</v>
      </c>
    </row>
    <row r="806" ht="36" customHeight="1" spans="1:5">
      <c r="A806" s="398">
        <v>2120399</v>
      </c>
      <c r="B806" s="246" t="s">
        <v>701</v>
      </c>
      <c r="C806" s="324">
        <v>69</v>
      </c>
      <c r="D806" s="324">
        <v>500</v>
      </c>
      <c r="E806" s="399">
        <f t="shared" si="12"/>
        <v>6.246</v>
      </c>
    </row>
    <row r="807" ht="36" customHeight="1" spans="1:5">
      <c r="A807" s="398">
        <v>21205</v>
      </c>
      <c r="B807" s="246" t="s">
        <v>702</v>
      </c>
      <c r="C807" s="324">
        <f>C808</f>
        <v>1152</v>
      </c>
      <c r="D807" s="324">
        <f>D808</f>
        <v>3050</v>
      </c>
      <c r="E807" s="399">
        <f t="shared" si="12"/>
        <v>1.648</v>
      </c>
    </row>
    <row r="808" ht="36" customHeight="1" spans="1:5">
      <c r="A808" s="398">
        <v>2120501</v>
      </c>
      <c r="B808" s="246" t="s">
        <v>703</v>
      </c>
      <c r="C808" s="324">
        <v>1152</v>
      </c>
      <c r="D808" s="324">
        <v>3050</v>
      </c>
      <c r="E808" s="399">
        <f t="shared" si="12"/>
        <v>1.648</v>
      </c>
    </row>
    <row r="809" ht="36" customHeight="1" spans="1:5">
      <c r="A809" s="398">
        <v>21206</v>
      </c>
      <c r="B809" s="246" t="s">
        <v>704</v>
      </c>
      <c r="C809" s="324">
        <f>C810</f>
        <v>0</v>
      </c>
      <c r="D809" s="324">
        <f>D810</f>
        <v>0</v>
      </c>
      <c r="E809" s="399">
        <f t="shared" si="12"/>
        <v>0</v>
      </c>
    </row>
    <row r="810" ht="36" customHeight="1" spans="1:5">
      <c r="A810" s="398">
        <v>2120601</v>
      </c>
      <c r="B810" s="246" t="s">
        <v>705</v>
      </c>
      <c r="C810" s="324">
        <v>0</v>
      </c>
      <c r="D810" s="324">
        <v>0</v>
      </c>
      <c r="E810" s="399">
        <f t="shared" si="12"/>
        <v>0</v>
      </c>
    </row>
    <row r="811" ht="36" customHeight="1" spans="1:5">
      <c r="A811" s="398">
        <v>21299</v>
      </c>
      <c r="B811" s="246" t="s">
        <v>706</v>
      </c>
      <c r="C811" s="324">
        <f>SUM(C812)</f>
        <v>3967</v>
      </c>
      <c r="D811" s="324">
        <f>SUM(D812)</f>
        <v>0</v>
      </c>
      <c r="E811" s="399">
        <f t="shared" si="12"/>
        <v>-1</v>
      </c>
    </row>
    <row r="812" ht="36" customHeight="1" spans="1:5">
      <c r="A812" s="398">
        <v>2129999</v>
      </c>
      <c r="B812" s="246" t="s">
        <v>707</v>
      </c>
      <c r="C812" s="324">
        <v>3967</v>
      </c>
      <c r="D812" s="324">
        <v>0</v>
      </c>
      <c r="E812" s="399">
        <f t="shared" si="12"/>
        <v>-1</v>
      </c>
    </row>
    <row r="813" ht="36" customHeight="1" spans="1:5">
      <c r="A813" s="398">
        <v>213</v>
      </c>
      <c r="B813" s="246" t="s">
        <v>68</v>
      </c>
      <c r="C813" s="324">
        <f>SUM(C814,C840,C862,C890,C901,C908,C914,C917)</f>
        <v>42554</v>
      </c>
      <c r="D813" s="324">
        <f>SUM(D814,D840,D862,D890,D901,D908,D914,D917)</f>
        <v>53574</v>
      </c>
      <c r="E813" s="399">
        <f t="shared" si="12"/>
        <v>0.259</v>
      </c>
    </row>
    <row r="814" ht="36" customHeight="1" spans="1:5">
      <c r="A814" s="398">
        <v>21301</v>
      </c>
      <c r="B814" s="246" t="s">
        <v>708</v>
      </c>
      <c r="C814" s="324">
        <f>SUM(C815:C839)</f>
        <v>12636</v>
      </c>
      <c r="D814" s="324">
        <f>SUM(D815:D839)</f>
        <v>17100</v>
      </c>
      <c r="E814" s="399">
        <f t="shared" si="12"/>
        <v>0.353</v>
      </c>
    </row>
    <row r="815" ht="36" customHeight="1" spans="1:5">
      <c r="A815" s="398">
        <v>2130101</v>
      </c>
      <c r="B815" s="246" t="s">
        <v>111</v>
      </c>
      <c r="C815" s="324">
        <v>1582</v>
      </c>
      <c r="D815" s="324">
        <v>1405</v>
      </c>
      <c r="E815" s="399">
        <f t="shared" si="12"/>
        <v>-0.112</v>
      </c>
    </row>
    <row r="816" ht="36" customHeight="1" spans="1:5">
      <c r="A816" s="398">
        <v>2130102</v>
      </c>
      <c r="B816" s="246" t="s">
        <v>112</v>
      </c>
      <c r="C816" s="324">
        <v>75</v>
      </c>
      <c r="D816" s="324">
        <v>60</v>
      </c>
      <c r="E816" s="399">
        <f t="shared" si="12"/>
        <v>-0.2</v>
      </c>
    </row>
    <row r="817" ht="36" customHeight="1" spans="1:5">
      <c r="A817" s="398">
        <v>2130103</v>
      </c>
      <c r="B817" s="246" t="s">
        <v>113</v>
      </c>
      <c r="C817" s="324">
        <v>0</v>
      </c>
      <c r="D817" s="324">
        <v>0</v>
      </c>
      <c r="E817" s="399">
        <f t="shared" si="12"/>
        <v>0</v>
      </c>
    </row>
    <row r="818" ht="36" customHeight="1" spans="1:5">
      <c r="A818" s="398">
        <v>2130104</v>
      </c>
      <c r="B818" s="246" t="s">
        <v>120</v>
      </c>
      <c r="C818" s="324">
        <v>1334</v>
      </c>
      <c r="D818" s="324">
        <v>1520</v>
      </c>
      <c r="E818" s="399">
        <f t="shared" si="12"/>
        <v>0.139</v>
      </c>
    </row>
    <row r="819" ht="36" customHeight="1" spans="1:5">
      <c r="A819" s="398">
        <v>2130105</v>
      </c>
      <c r="B819" s="246" t="s">
        <v>709</v>
      </c>
      <c r="C819" s="324">
        <v>0</v>
      </c>
      <c r="D819" s="324">
        <v>0</v>
      </c>
      <c r="E819" s="399">
        <f t="shared" si="12"/>
        <v>0</v>
      </c>
    </row>
    <row r="820" ht="36" customHeight="1" spans="1:5">
      <c r="A820" s="398">
        <v>2130106</v>
      </c>
      <c r="B820" s="246" t="s">
        <v>710</v>
      </c>
      <c r="C820" s="324">
        <v>106</v>
      </c>
      <c r="D820" s="324">
        <v>260</v>
      </c>
      <c r="E820" s="399">
        <f t="shared" si="12"/>
        <v>1.453</v>
      </c>
    </row>
    <row r="821" ht="36" customHeight="1" spans="1:5">
      <c r="A821" s="398">
        <v>2130108</v>
      </c>
      <c r="B821" s="246" t="s">
        <v>711</v>
      </c>
      <c r="C821" s="324">
        <v>274</v>
      </c>
      <c r="D821" s="324">
        <v>210</v>
      </c>
      <c r="E821" s="399">
        <f t="shared" si="12"/>
        <v>-0.234</v>
      </c>
    </row>
    <row r="822" ht="36" customHeight="1" spans="1:5">
      <c r="A822" s="398">
        <v>2130109</v>
      </c>
      <c r="B822" s="246" t="s">
        <v>712</v>
      </c>
      <c r="C822" s="324">
        <v>22</v>
      </c>
      <c r="D822" s="324">
        <v>15</v>
      </c>
      <c r="E822" s="399">
        <f t="shared" si="12"/>
        <v>-0.318</v>
      </c>
    </row>
    <row r="823" ht="36" customHeight="1" spans="1:5">
      <c r="A823" s="398">
        <v>2130110</v>
      </c>
      <c r="B823" s="246" t="s">
        <v>713</v>
      </c>
      <c r="C823" s="324">
        <v>0</v>
      </c>
      <c r="D823" s="324">
        <v>0</v>
      </c>
      <c r="E823" s="399">
        <f t="shared" si="12"/>
        <v>0</v>
      </c>
    </row>
    <row r="824" ht="36" customHeight="1" spans="1:5">
      <c r="A824" s="398">
        <v>2130111</v>
      </c>
      <c r="B824" s="246" t="s">
        <v>714</v>
      </c>
      <c r="C824" s="324">
        <v>2</v>
      </c>
      <c r="D824" s="324">
        <v>2</v>
      </c>
      <c r="E824" s="399">
        <f t="shared" si="12"/>
        <v>0</v>
      </c>
    </row>
    <row r="825" ht="36" customHeight="1" spans="1:5">
      <c r="A825" s="398">
        <v>2130112</v>
      </c>
      <c r="B825" s="246" t="s">
        <v>715</v>
      </c>
      <c r="C825" s="324">
        <v>0</v>
      </c>
      <c r="D825" s="324">
        <v>0</v>
      </c>
      <c r="E825" s="399">
        <f t="shared" si="12"/>
        <v>0</v>
      </c>
    </row>
    <row r="826" ht="36" customHeight="1" spans="1:5">
      <c r="A826" s="398">
        <v>2130114</v>
      </c>
      <c r="B826" s="246" t="s">
        <v>716</v>
      </c>
      <c r="C826" s="324">
        <v>0</v>
      </c>
      <c r="D826" s="324">
        <v>0</v>
      </c>
      <c r="E826" s="399">
        <f t="shared" si="12"/>
        <v>0</v>
      </c>
    </row>
    <row r="827" ht="36" customHeight="1" spans="1:5">
      <c r="A827" s="398">
        <v>2130119</v>
      </c>
      <c r="B827" s="246" t="s">
        <v>717</v>
      </c>
      <c r="C827" s="324">
        <v>3</v>
      </c>
      <c r="D827" s="324">
        <v>3</v>
      </c>
      <c r="E827" s="399">
        <f t="shared" si="12"/>
        <v>0</v>
      </c>
    </row>
    <row r="828" ht="36" customHeight="1" spans="1:5">
      <c r="A828" s="398">
        <v>2130120</v>
      </c>
      <c r="B828" s="246" t="s">
        <v>718</v>
      </c>
      <c r="C828" s="324">
        <v>232</v>
      </c>
      <c r="D828" s="324">
        <v>150</v>
      </c>
      <c r="E828" s="399">
        <f t="shared" si="12"/>
        <v>-0.353</v>
      </c>
    </row>
    <row r="829" ht="36" customHeight="1" spans="1:5">
      <c r="A829" s="398">
        <v>2130121</v>
      </c>
      <c r="B829" s="246" t="s">
        <v>719</v>
      </c>
      <c r="C829" s="324">
        <v>0</v>
      </c>
      <c r="D829" s="324">
        <v>0</v>
      </c>
      <c r="E829" s="399">
        <f t="shared" si="12"/>
        <v>0</v>
      </c>
    </row>
    <row r="830" ht="36" customHeight="1" spans="1:5">
      <c r="A830" s="398">
        <v>2130122</v>
      </c>
      <c r="B830" s="246" t="s">
        <v>720</v>
      </c>
      <c r="C830" s="324">
        <v>1506</v>
      </c>
      <c r="D830" s="324">
        <v>8460</v>
      </c>
      <c r="E830" s="399">
        <f t="shared" si="12"/>
        <v>4.618</v>
      </c>
    </row>
    <row r="831" ht="36" customHeight="1" spans="1:5">
      <c r="A831" s="398">
        <v>2130124</v>
      </c>
      <c r="B831" s="246" t="s">
        <v>721</v>
      </c>
      <c r="C831" s="324">
        <v>47</v>
      </c>
      <c r="D831" s="324">
        <v>74</v>
      </c>
      <c r="E831" s="399">
        <f t="shared" si="12"/>
        <v>0.574</v>
      </c>
    </row>
    <row r="832" ht="36" customHeight="1" spans="1:5">
      <c r="A832" s="398">
        <v>2130125</v>
      </c>
      <c r="B832" s="246" t="s">
        <v>722</v>
      </c>
      <c r="C832" s="324">
        <v>31</v>
      </c>
      <c r="D832" s="324">
        <v>20</v>
      </c>
      <c r="E832" s="399">
        <f t="shared" si="12"/>
        <v>-0.355</v>
      </c>
    </row>
    <row r="833" ht="36" customHeight="1" spans="1:5">
      <c r="A833" s="398">
        <v>2130126</v>
      </c>
      <c r="B833" s="246" t="s">
        <v>723</v>
      </c>
      <c r="C833" s="324">
        <v>192</v>
      </c>
      <c r="D833" s="324">
        <v>787</v>
      </c>
      <c r="E833" s="399">
        <f t="shared" si="12"/>
        <v>3.099</v>
      </c>
    </row>
    <row r="834" ht="36" customHeight="1" spans="1:5">
      <c r="A834" s="398">
        <v>2130135</v>
      </c>
      <c r="B834" s="246" t="s">
        <v>724</v>
      </c>
      <c r="C834" s="324">
        <v>1412</v>
      </c>
      <c r="D834" s="324">
        <v>533</v>
      </c>
      <c r="E834" s="399">
        <f t="shared" si="12"/>
        <v>-0.623</v>
      </c>
    </row>
    <row r="835" ht="36" customHeight="1" spans="1:5">
      <c r="A835" s="398">
        <v>2130142</v>
      </c>
      <c r="B835" s="246" t="s">
        <v>725</v>
      </c>
      <c r="C835" s="324">
        <v>31</v>
      </c>
      <c r="D835" s="324">
        <v>0</v>
      </c>
      <c r="E835" s="399">
        <f t="shared" si="12"/>
        <v>-1</v>
      </c>
    </row>
    <row r="836" ht="36" customHeight="1" spans="1:5">
      <c r="A836" s="398">
        <v>2130148</v>
      </c>
      <c r="B836" s="246" t="s">
        <v>726</v>
      </c>
      <c r="C836" s="324">
        <v>59</v>
      </c>
      <c r="D836" s="324">
        <v>130</v>
      </c>
      <c r="E836" s="399">
        <f t="shared" si="12"/>
        <v>1.203</v>
      </c>
    </row>
    <row r="837" ht="36" customHeight="1" spans="1:5">
      <c r="A837" s="398">
        <v>2130152</v>
      </c>
      <c r="B837" s="246" t="s">
        <v>727</v>
      </c>
      <c r="C837" s="324">
        <v>8</v>
      </c>
      <c r="D837" s="324">
        <v>6</v>
      </c>
      <c r="E837" s="399">
        <f t="shared" ref="E837:E900" si="13">IFERROR(D837/C837-1,0)</f>
        <v>-0.25</v>
      </c>
    </row>
    <row r="838" ht="36" customHeight="1" spans="1:5">
      <c r="A838" s="398">
        <v>2130153</v>
      </c>
      <c r="B838" s="246" t="s">
        <v>728</v>
      </c>
      <c r="C838" s="324">
        <v>5063</v>
      </c>
      <c r="D838" s="324">
        <v>3155</v>
      </c>
      <c r="E838" s="399">
        <f t="shared" si="13"/>
        <v>-0.377</v>
      </c>
    </row>
    <row r="839" ht="36" customHeight="1" spans="1:5">
      <c r="A839" s="398">
        <v>2130199</v>
      </c>
      <c r="B839" s="246" t="s">
        <v>729</v>
      </c>
      <c r="C839" s="324">
        <v>657</v>
      </c>
      <c r="D839" s="324">
        <v>310</v>
      </c>
      <c r="E839" s="399">
        <f t="shared" si="13"/>
        <v>-0.528</v>
      </c>
    </row>
    <row r="840" ht="36" customHeight="1" spans="1:5">
      <c r="A840" s="398">
        <v>21302</v>
      </c>
      <c r="B840" s="246" t="s">
        <v>730</v>
      </c>
      <c r="C840" s="324">
        <f>SUM(C841:C861)</f>
        <v>3445</v>
      </c>
      <c r="D840" s="324">
        <f>SUM(D841:D861)</f>
        <v>3750</v>
      </c>
      <c r="E840" s="399">
        <f t="shared" si="13"/>
        <v>0.089</v>
      </c>
    </row>
    <row r="841" ht="36" customHeight="1" spans="1:5">
      <c r="A841" s="398">
        <v>2130201</v>
      </c>
      <c r="B841" s="246" t="s">
        <v>111</v>
      </c>
      <c r="C841" s="324">
        <v>897</v>
      </c>
      <c r="D841" s="324">
        <v>854</v>
      </c>
      <c r="E841" s="399">
        <f t="shared" si="13"/>
        <v>-0.048</v>
      </c>
    </row>
    <row r="842" ht="36" customHeight="1" spans="1:5">
      <c r="A842" s="398">
        <v>2130202</v>
      </c>
      <c r="B842" s="246" t="s">
        <v>112</v>
      </c>
      <c r="C842" s="324">
        <v>4</v>
      </c>
      <c r="D842" s="324">
        <v>60</v>
      </c>
      <c r="E842" s="399">
        <f t="shared" si="13"/>
        <v>14</v>
      </c>
    </row>
    <row r="843" ht="36" customHeight="1" spans="1:5">
      <c r="A843" s="398">
        <v>2130203</v>
      </c>
      <c r="B843" s="246" t="s">
        <v>113</v>
      </c>
      <c r="C843" s="324">
        <v>0</v>
      </c>
      <c r="D843" s="324">
        <v>0</v>
      </c>
      <c r="E843" s="399">
        <f t="shared" si="13"/>
        <v>0</v>
      </c>
    </row>
    <row r="844" ht="36" customHeight="1" spans="1:5">
      <c r="A844" s="398">
        <v>2130204</v>
      </c>
      <c r="B844" s="246" t="s">
        <v>731</v>
      </c>
      <c r="C844" s="324">
        <v>636</v>
      </c>
      <c r="D844" s="324">
        <v>610</v>
      </c>
      <c r="E844" s="399">
        <f t="shared" si="13"/>
        <v>-0.041</v>
      </c>
    </row>
    <row r="845" ht="36" customHeight="1" spans="1:5">
      <c r="A845" s="398">
        <v>2130205</v>
      </c>
      <c r="B845" s="246" t="s">
        <v>732</v>
      </c>
      <c r="C845" s="324">
        <v>191</v>
      </c>
      <c r="D845" s="324">
        <v>446</v>
      </c>
      <c r="E845" s="399">
        <f t="shared" si="13"/>
        <v>1.335</v>
      </c>
    </row>
    <row r="846" ht="36" customHeight="1" spans="1:5">
      <c r="A846" s="398">
        <v>2130206</v>
      </c>
      <c r="B846" s="246" t="s">
        <v>733</v>
      </c>
      <c r="C846" s="324">
        <v>0</v>
      </c>
      <c r="D846" s="324">
        <v>0</v>
      </c>
      <c r="E846" s="399">
        <f t="shared" si="13"/>
        <v>0</v>
      </c>
    </row>
    <row r="847" ht="36" customHeight="1" spans="1:5">
      <c r="A847" s="398">
        <v>2130207</v>
      </c>
      <c r="B847" s="246" t="s">
        <v>734</v>
      </c>
      <c r="C847" s="324">
        <v>259</v>
      </c>
      <c r="D847" s="324">
        <v>20</v>
      </c>
      <c r="E847" s="399">
        <f t="shared" si="13"/>
        <v>-0.923</v>
      </c>
    </row>
    <row r="848" ht="36" customHeight="1" spans="1:5">
      <c r="A848" s="398">
        <v>2130209</v>
      </c>
      <c r="B848" s="246" t="s">
        <v>735</v>
      </c>
      <c r="C848" s="324">
        <v>1370</v>
      </c>
      <c r="D848" s="324">
        <v>980</v>
      </c>
      <c r="E848" s="399">
        <f t="shared" si="13"/>
        <v>-0.285</v>
      </c>
    </row>
    <row r="849" ht="36" customHeight="1" spans="1:5">
      <c r="A849" s="398">
        <v>2130211</v>
      </c>
      <c r="B849" s="246" t="s">
        <v>736</v>
      </c>
      <c r="C849" s="324">
        <v>0</v>
      </c>
      <c r="D849" s="324">
        <v>0</v>
      </c>
      <c r="E849" s="399">
        <f t="shared" si="13"/>
        <v>0</v>
      </c>
    </row>
    <row r="850" ht="36" customHeight="1" spans="1:5">
      <c r="A850" s="398">
        <v>2130212</v>
      </c>
      <c r="B850" s="246" t="s">
        <v>737</v>
      </c>
      <c r="C850" s="324">
        <v>0</v>
      </c>
      <c r="D850" s="324">
        <v>0</v>
      </c>
      <c r="E850" s="399">
        <f t="shared" si="13"/>
        <v>0</v>
      </c>
    </row>
    <row r="851" ht="36" customHeight="1" spans="1:5">
      <c r="A851" s="398">
        <v>2130213</v>
      </c>
      <c r="B851" s="246" t="s">
        <v>738</v>
      </c>
      <c r="C851" s="324">
        <v>0</v>
      </c>
      <c r="D851" s="324">
        <v>0</v>
      </c>
      <c r="E851" s="399">
        <f t="shared" si="13"/>
        <v>0</v>
      </c>
    </row>
    <row r="852" ht="36" customHeight="1" spans="1:5">
      <c r="A852" s="398">
        <v>2130217</v>
      </c>
      <c r="B852" s="246" t="s">
        <v>739</v>
      </c>
      <c r="C852" s="324">
        <v>0</v>
      </c>
      <c r="D852" s="324">
        <v>0</v>
      </c>
      <c r="E852" s="399">
        <f t="shared" si="13"/>
        <v>0</v>
      </c>
    </row>
    <row r="853" ht="36" customHeight="1" spans="1:5">
      <c r="A853" s="398">
        <v>2130220</v>
      </c>
      <c r="B853" s="246" t="s">
        <v>740</v>
      </c>
      <c r="C853" s="324">
        <v>0</v>
      </c>
      <c r="D853" s="324">
        <v>0</v>
      </c>
      <c r="E853" s="399">
        <f t="shared" si="13"/>
        <v>0</v>
      </c>
    </row>
    <row r="854" ht="36" customHeight="1" spans="1:5">
      <c r="A854" s="398">
        <v>2130221</v>
      </c>
      <c r="B854" s="246" t="s">
        <v>741</v>
      </c>
      <c r="C854" s="324">
        <v>7</v>
      </c>
      <c r="D854" s="324">
        <v>10</v>
      </c>
      <c r="E854" s="399">
        <f t="shared" si="13"/>
        <v>0.429</v>
      </c>
    </row>
    <row r="855" ht="36" customHeight="1" spans="1:5">
      <c r="A855" s="398">
        <v>2130223</v>
      </c>
      <c r="B855" s="246" t="s">
        <v>742</v>
      </c>
      <c r="C855" s="324">
        <v>0</v>
      </c>
      <c r="D855" s="324">
        <v>0</v>
      </c>
      <c r="E855" s="399">
        <f t="shared" si="13"/>
        <v>0</v>
      </c>
    </row>
    <row r="856" ht="36" customHeight="1" spans="1:5">
      <c r="A856" s="398">
        <v>2130226</v>
      </c>
      <c r="B856" s="246" t="s">
        <v>743</v>
      </c>
      <c r="C856" s="324">
        <v>0</v>
      </c>
      <c r="D856" s="324">
        <v>0</v>
      </c>
      <c r="E856" s="399">
        <f t="shared" si="13"/>
        <v>0</v>
      </c>
    </row>
    <row r="857" ht="36" customHeight="1" spans="1:5">
      <c r="A857" s="398">
        <v>2130227</v>
      </c>
      <c r="B857" s="246" t="s">
        <v>744</v>
      </c>
      <c r="C857" s="324">
        <v>0</v>
      </c>
      <c r="D857" s="324">
        <v>0</v>
      </c>
      <c r="E857" s="399">
        <f t="shared" si="13"/>
        <v>0</v>
      </c>
    </row>
    <row r="858" ht="36" customHeight="1" spans="1:5">
      <c r="A858" s="398">
        <v>2130234</v>
      </c>
      <c r="B858" s="246" t="s">
        <v>745</v>
      </c>
      <c r="C858" s="324">
        <v>81</v>
      </c>
      <c r="D858" s="324">
        <v>450</v>
      </c>
      <c r="E858" s="399">
        <f t="shared" si="13"/>
        <v>4.556</v>
      </c>
    </row>
    <row r="859" ht="36" customHeight="1" spans="1:5">
      <c r="A859" s="398">
        <v>2130236</v>
      </c>
      <c r="B859" s="246" t="s">
        <v>746</v>
      </c>
      <c r="C859" s="324">
        <v>0</v>
      </c>
      <c r="D859" s="324">
        <v>0</v>
      </c>
      <c r="E859" s="399">
        <f t="shared" si="13"/>
        <v>0</v>
      </c>
    </row>
    <row r="860" ht="36" customHeight="1" spans="1:5">
      <c r="A860" s="398">
        <v>2130237</v>
      </c>
      <c r="B860" s="246" t="s">
        <v>715</v>
      </c>
      <c r="C860" s="324">
        <v>0</v>
      </c>
      <c r="D860" s="324">
        <v>0</v>
      </c>
      <c r="E860" s="399">
        <f t="shared" si="13"/>
        <v>0</v>
      </c>
    </row>
    <row r="861" ht="36" customHeight="1" spans="1:5">
      <c r="A861" s="398">
        <v>2130299</v>
      </c>
      <c r="B861" s="246" t="s">
        <v>747</v>
      </c>
      <c r="C861" s="324">
        <v>0</v>
      </c>
      <c r="D861" s="324">
        <v>320</v>
      </c>
      <c r="E861" s="399">
        <f t="shared" si="13"/>
        <v>0</v>
      </c>
    </row>
    <row r="862" ht="36" customHeight="1" spans="1:5">
      <c r="A862" s="398">
        <v>21303</v>
      </c>
      <c r="B862" s="246" t="s">
        <v>748</v>
      </c>
      <c r="C862" s="324">
        <f>SUM(C863:C889)</f>
        <v>7862</v>
      </c>
      <c r="D862" s="324">
        <f>SUM(D863:D889)</f>
        <v>12079</v>
      </c>
      <c r="E862" s="399">
        <f t="shared" si="13"/>
        <v>0.536</v>
      </c>
    </row>
    <row r="863" ht="36" customHeight="1" spans="1:5">
      <c r="A863" s="398">
        <v>2130301</v>
      </c>
      <c r="B863" s="246" t="s">
        <v>111</v>
      </c>
      <c r="C863" s="324">
        <v>892</v>
      </c>
      <c r="D863" s="324">
        <v>740</v>
      </c>
      <c r="E863" s="399">
        <f t="shared" si="13"/>
        <v>-0.17</v>
      </c>
    </row>
    <row r="864" ht="36" customHeight="1" spans="1:5">
      <c r="A864" s="398">
        <v>2130302</v>
      </c>
      <c r="B864" s="246" t="s">
        <v>112</v>
      </c>
      <c r="C864" s="324">
        <v>2134</v>
      </c>
      <c r="D864" s="324">
        <v>1895</v>
      </c>
      <c r="E864" s="399">
        <f t="shared" si="13"/>
        <v>-0.112</v>
      </c>
    </row>
    <row r="865" ht="36" customHeight="1" spans="1:5">
      <c r="A865" s="398">
        <v>2130303</v>
      </c>
      <c r="B865" s="246" t="s">
        <v>113</v>
      </c>
      <c r="C865" s="324">
        <v>474</v>
      </c>
      <c r="D865" s="324">
        <v>440</v>
      </c>
      <c r="E865" s="399">
        <f t="shared" si="13"/>
        <v>-0.072</v>
      </c>
    </row>
    <row r="866" ht="36" customHeight="1" spans="1:5">
      <c r="A866" s="398">
        <v>2130304</v>
      </c>
      <c r="B866" s="246" t="s">
        <v>749</v>
      </c>
      <c r="C866" s="324">
        <v>555</v>
      </c>
      <c r="D866" s="324">
        <v>550</v>
      </c>
      <c r="E866" s="399">
        <f t="shared" si="13"/>
        <v>-0.009</v>
      </c>
    </row>
    <row r="867" ht="36" customHeight="1" spans="1:5">
      <c r="A867" s="398">
        <v>2130305</v>
      </c>
      <c r="B867" s="246" t="s">
        <v>750</v>
      </c>
      <c r="C867" s="324">
        <v>1399</v>
      </c>
      <c r="D867" s="324">
        <v>7059</v>
      </c>
      <c r="E867" s="399">
        <f t="shared" si="13"/>
        <v>4.046</v>
      </c>
    </row>
    <row r="868" ht="36" customHeight="1" spans="1:5">
      <c r="A868" s="398">
        <v>2130306</v>
      </c>
      <c r="B868" s="246" t="s">
        <v>751</v>
      </c>
      <c r="C868" s="324">
        <v>130</v>
      </c>
      <c r="D868" s="324">
        <v>313</v>
      </c>
      <c r="E868" s="399">
        <f t="shared" si="13"/>
        <v>1.408</v>
      </c>
    </row>
    <row r="869" ht="36" customHeight="1" spans="1:5">
      <c r="A869" s="398">
        <v>2130307</v>
      </c>
      <c r="B869" s="246" t="s">
        <v>752</v>
      </c>
      <c r="C869" s="324">
        <v>0</v>
      </c>
      <c r="D869" s="324">
        <v>0</v>
      </c>
      <c r="E869" s="399">
        <f t="shared" si="13"/>
        <v>0</v>
      </c>
    </row>
    <row r="870" ht="36" customHeight="1" spans="1:5">
      <c r="A870" s="398">
        <v>2130308</v>
      </c>
      <c r="B870" s="246" t="s">
        <v>753</v>
      </c>
      <c r="C870" s="324">
        <v>5</v>
      </c>
      <c r="D870" s="324">
        <v>260</v>
      </c>
      <c r="E870" s="399">
        <f t="shared" si="13"/>
        <v>51</v>
      </c>
    </row>
    <row r="871" ht="36" customHeight="1" spans="1:5">
      <c r="A871" s="398">
        <v>2130309</v>
      </c>
      <c r="B871" s="246" t="s">
        <v>754</v>
      </c>
      <c r="C871" s="324">
        <v>0</v>
      </c>
      <c r="D871" s="324">
        <v>0</v>
      </c>
      <c r="E871" s="399">
        <f t="shared" si="13"/>
        <v>0</v>
      </c>
    </row>
    <row r="872" ht="36" customHeight="1" spans="1:5">
      <c r="A872" s="398">
        <v>2130310</v>
      </c>
      <c r="B872" s="246" t="s">
        <v>755</v>
      </c>
      <c r="C872" s="324">
        <v>0</v>
      </c>
      <c r="D872" s="324">
        <v>270</v>
      </c>
      <c r="E872" s="399">
        <f t="shared" si="13"/>
        <v>0</v>
      </c>
    </row>
    <row r="873" ht="36" customHeight="1" spans="1:5">
      <c r="A873" s="398">
        <v>2130311</v>
      </c>
      <c r="B873" s="246" t="s">
        <v>756</v>
      </c>
      <c r="C873" s="324">
        <v>0</v>
      </c>
      <c r="D873" s="324">
        <v>0</v>
      </c>
      <c r="E873" s="399">
        <f t="shared" si="13"/>
        <v>0</v>
      </c>
    </row>
    <row r="874" ht="36" customHeight="1" spans="1:5">
      <c r="A874" s="398">
        <v>2130312</v>
      </c>
      <c r="B874" s="246" t="s">
        <v>757</v>
      </c>
      <c r="C874" s="324">
        <v>0</v>
      </c>
      <c r="D874" s="324">
        <v>0</v>
      </c>
      <c r="E874" s="399">
        <f t="shared" si="13"/>
        <v>0</v>
      </c>
    </row>
    <row r="875" ht="36" customHeight="1" spans="1:5">
      <c r="A875" s="398">
        <v>2130313</v>
      </c>
      <c r="B875" s="246" t="s">
        <v>758</v>
      </c>
      <c r="C875" s="324">
        <v>0</v>
      </c>
      <c r="D875" s="324">
        <v>0</v>
      </c>
      <c r="E875" s="399">
        <f t="shared" si="13"/>
        <v>0</v>
      </c>
    </row>
    <row r="876" ht="36" customHeight="1" spans="1:5">
      <c r="A876" s="398">
        <v>2130314</v>
      </c>
      <c r="B876" s="246" t="s">
        <v>759</v>
      </c>
      <c r="C876" s="324">
        <v>1542</v>
      </c>
      <c r="D876" s="324">
        <v>70</v>
      </c>
      <c r="E876" s="399">
        <f t="shared" si="13"/>
        <v>-0.955</v>
      </c>
    </row>
    <row r="877" ht="36" customHeight="1" spans="1:5">
      <c r="A877" s="398">
        <v>2130315</v>
      </c>
      <c r="B877" s="246" t="s">
        <v>760</v>
      </c>
      <c r="C877" s="324">
        <v>103</v>
      </c>
      <c r="D877" s="324">
        <v>240</v>
      </c>
      <c r="E877" s="399">
        <f t="shared" si="13"/>
        <v>1.33</v>
      </c>
    </row>
    <row r="878" ht="36" customHeight="1" spans="1:5">
      <c r="A878" s="398">
        <v>2130316</v>
      </c>
      <c r="B878" s="246" t="s">
        <v>761</v>
      </c>
      <c r="C878" s="324">
        <v>0</v>
      </c>
      <c r="D878" s="324">
        <v>0</v>
      </c>
      <c r="E878" s="399">
        <f t="shared" si="13"/>
        <v>0</v>
      </c>
    </row>
    <row r="879" ht="36" customHeight="1" spans="1:5">
      <c r="A879" s="398">
        <v>2130317</v>
      </c>
      <c r="B879" s="246" t="s">
        <v>762</v>
      </c>
      <c r="C879" s="324">
        <v>0</v>
      </c>
      <c r="D879" s="324">
        <v>0</v>
      </c>
      <c r="E879" s="399">
        <f t="shared" si="13"/>
        <v>0</v>
      </c>
    </row>
    <row r="880" ht="36" customHeight="1" spans="1:5">
      <c r="A880" s="398">
        <v>2130318</v>
      </c>
      <c r="B880" s="246" t="s">
        <v>763</v>
      </c>
      <c r="C880" s="324">
        <v>0</v>
      </c>
      <c r="D880" s="324">
        <v>0</v>
      </c>
      <c r="E880" s="399">
        <f t="shared" si="13"/>
        <v>0</v>
      </c>
    </row>
    <row r="881" ht="36" customHeight="1" spans="1:5">
      <c r="A881" s="398">
        <v>2130319</v>
      </c>
      <c r="B881" s="246" t="s">
        <v>764</v>
      </c>
      <c r="C881" s="324">
        <v>0</v>
      </c>
      <c r="D881" s="324">
        <v>0</v>
      </c>
      <c r="E881" s="399">
        <f t="shared" si="13"/>
        <v>0</v>
      </c>
    </row>
    <row r="882" ht="36" customHeight="1" spans="1:5">
      <c r="A882" s="398">
        <v>2130321</v>
      </c>
      <c r="B882" s="246" t="s">
        <v>765</v>
      </c>
      <c r="C882" s="324">
        <v>501</v>
      </c>
      <c r="D882" s="324">
        <v>0</v>
      </c>
      <c r="E882" s="399">
        <f t="shared" si="13"/>
        <v>-1</v>
      </c>
    </row>
    <row r="883" ht="36" customHeight="1" spans="1:5">
      <c r="A883" s="398">
        <v>2130322</v>
      </c>
      <c r="B883" s="246" t="s">
        <v>766</v>
      </c>
      <c r="C883" s="324">
        <v>0</v>
      </c>
      <c r="D883" s="324">
        <v>0</v>
      </c>
      <c r="E883" s="399">
        <f t="shared" si="13"/>
        <v>0</v>
      </c>
    </row>
    <row r="884" ht="36" customHeight="1" spans="1:5">
      <c r="A884" s="398">
        <v>2130333</v>
      </c>
      <c r="B884" s="246" t="s">
        <v>742</v>
      </c>
      <c r="C884" s="324">
        <v>0</v>
      </c>
      <c r="D884" s="324">
        <v>0</v>
      </c>
      <c r="E884" s="399">
        <f t="shared" si="13"/>
        <v>0</v>
      </c>
    </row>
    <row r="885" ht="36" customHeight="1" spans="1:5">
      <c r="A885" s="398">
        <v>2130334</v>
      </c>
      <c r="B885" s="246" t="s">
        <v>767</v>
      </c>
      <c r="C885" s="324">
        <v>45</v>
      </c>
      <c r="D885" s="324">
        <v>45</v>
      </c>
      <c r="E885" s="399">
        <f t="shared" si="13"/>
        <v>0</v>
      </c>
    </row>
    <row r="886" ht="36" customHeight="1" spans="1:5">
      <c r="A886" s="398">
        <v>2130335</v>
      </c>
      <c r="B886" s="246" t="s">
        <v>768</v>
      </c>
      <c r="C886" s="324">
        <v>45</v>
      </c>
      <c r="D886" s="324">
        <v>150</v>
      </c>
      <c r="E886" s="399">
        <f t="shared" si="13"/>
        <v>2.333</v>
      </c>
    </row>
    <row r="887" ht="36" customHeight="1" spans="1:5">
      <c r="A887" s="398">
        <v>2130336</v>
      </c>
      <c r="B887" s="246" t="s">
        <v>769</v>
      </c>
      <c r="C887" s="324">
        <v>0</v>
      </c>
      <c r="D887" s="324">
        <v>0</v>
      </c>
      <c r="E887" s="399">
        <f t="shared" si="13"/>
        <v>0</v>
      </c>
    </row>
    <row r="888" ht="36" customHeight="1" spans="1:5">
      <c r="A888" s="398">
        <v>2130337</v>
      </c>
      <c r="B888" s="246" t="s">
        <v>770</v>
      </c>
      <c r="C888" s="324">
        <v>0</v>
      </c>
      <c r="D888" s="324">
        <v>0</v>
      </c>
      <c r="E888" s="399">
        <f t="shared" si="13"/>
        <v>0</v>
      </c>
    </row>
    <row r="889" ht="36" customHeight="1" spans="1:5">
      <c r="A889" s="398">
        <v>2130399</v>
      </c>
      <c r="B889" s="246" t="s">
        <v>771</v>
      </c>
      <c r="C889" s="324">
        <v>37</v>
      </c>
      <c r="D889" s="324">
        <v>47</v>
      </c>
      <c r="E889" s="399">
        <f t="shared" si="13"/>
        <v>0.27</v>
      </c>
    </row>
    <row r="890" ht="36" customHeight="1" spans="1:5">
      <c r="A890" s="398">
        <v>21305</v>
      </c>
      <c r="B890" s="246" t="s">
        <v>772</v>
      </c>
      <c r="C890" s="324">
        <f>SUM(C891:C900)</f>
        <v>11964</v>
      </c>
      <c r="D890" s="324">
        <f>SUM(D891:D900)</f>
        <v>15574</v>
      </c>
      <c r="E890" s="399">
        <f t="shared" si="13"/>
        <v>0.302</v>
      </c>
    </row>
    <row r="891" ht="36" customHeight="1" spans="1:5">
      <c r="A891" s="398">
        <v>2130501</v>
      </c>
      <c r="B891" s="246" t="s">
        <v>111</v>
      </c>
      <c r="C891" s="324">
        <v>423</v>
      </c>
      <c r="D891" s="324">
        <v>356</v>
      </c>
      <c r="E891" s="399">
        <f t="shared" si="13"/>
        <v>-0.158</v>
      </c>
    </row>
    <row r="892" ht="36" customHeight="1" spans="1:5">
      <c r="A892" s="398">
        <v>2130502</v>
      </c>
      <c r="B892" s="246" t="s">
        <v>112</v>
      </c>
      <c r="C892" s="324">
        <v>85</v>
      </c>
      <c r="D892" s="324">
        <v>150</v>
      </c>
      <c r="E892" s="399">
        <f t="shared" si="13"/>
        <v>0.765</v>
      </c>
    </row>
    <row r="893" ht="36" customHeight="1" spans="1:5">
      <c r="A893" s="398">
        <v>2130503</v>
      </c>
      <c r="B893" s="246" t="s">
        <v>113</v>
      </c>
      <c r="C893" s="324">
        <v>0</v>
      </c>
      <c r="D893" s="324">
        <v>0</v>
      </c>
      <c r="E893" s="399">
        <f t="shared" si="13"/>
        <v>0</v>
      </c>
    </row>
    <row r="894" ht="36" customHeight="1" spans="1:5">
      <c r="A894" s="398">
        <v>2130504</v>
      </c>
      <c r="B894" s="246" t="s">
        <v>773</v>
      </c>
      <c r="C894" s="324">
        <v>8361</v>
      </c>
      <c r="D894" s="324">
        <v>10448</v>
      </c>
      <c r="E894" s="399">
        <f t="shared" si="13"/>
        <v>0.25</v>
      </c>
    </row>
    <row r="895" ht="36" customHeight="1" spans="1:5">
      <c r="A895" s="398">
        <v>2130505</v>
      </c>
      <c r="B895" s="246" t="s">
        <v>774</v>
      </c>
      <c r="C895" s="324">
        <v>2240</v>
      </c>
      <c r="D895" s="324">
        <v>3500</v>
      </c>
      <c r="E895" s="399">
        <f t="shared" si="13"/>
        <v>0.563</v>
      </c>
    </row>
    <row r="896" ht="36" customHeight="1" spans="1:5">
      <c r="A896" s="398">
        <v>2130506</v>
      </c>
      <c r="B896" s="246" t="s">
        <v>775</v>
      </c>
      <c r="C896" s="324">
        <v>181</v>
      </c>
      <c r="D896" s="324">
        <v>70</v>
      </c>
      <c r="E896" s="399">
        <f t="shared" si="13"/>
        <v>-0.613</v>
      </c>
    </row>
    <row r="897" ht="36" customHeight="1" spans="1:5">
      <c r="A897" s="398">
        <v>2130507</v>
      </c>
      <c r="B897" s="246" t="s">
        <v>776</v>
      </c>
      <c r="C897" s="324">
        <v>132</v>
      </c>
      <c r="D897" s="324">
        <v>270</v>
      </c>
      <c r="E897" s="399">
        <f t="shared" si="13"/>
        <v>1.045</v>
      </c>
    </row>
    <row r="898" ht="36" customHeight="1" spans="1:5">
      <c r="A898" s="398">
        <v>2130508</v>
      </c>
      <c r="B898" s="246" t="s">
        <v>777</v>
      </c>
      <c r="C898" s="324">
        <v>0</v>
      </c>
      <c r="D898" s="324">
        <v>0</v>
      </c>
      <c r="E898" s="399">
        <f t="shared" si="13"/>
        <v>0</v>
      </c>
    </row>
    <row r="899" ht="36" customHeight="1" spans="1:5">
      <c r="A899" s="398">
        <v>2130550</v>
      </c>
      <c r="B899" s="246" t="s">
        <v>120</v>
      </c>
      <c r="C899" s="324">
        <v>0</v>
      </c>
      <c r="D899" s="324">
        <v>0</v>
      </c>
      <c r="E899" s="399">
        <f t="shared" si="13"/>
        <v>0</v>
      </c>
    </row>
    <row r="900" ht="36" customHeight="1" spans="1:5">
      <c r="A900" s="398">
        <v>2130599</v>
      </c>
      <c r="B900" s="246" t="s">
        <v>778</v>
      </c>
      <c r="C900" s="324">
        <v>542</v>
      </c>
      <c r="D900" s="324">
        <v>780</v>
      </c>
      <c r="E900" s="399">
        <f t="shared" si="13"/>
        <v>0.439</v>
      </c>
    </row>
    <row r="901" ht="36" customHeight="1" spans="1:5">
      <c r="A901" s="398">
        <v>21307</v>
      </c>
      <c r="B901" s="246" t="s">
        <v>779</v>
      </c>
      <c r="C901" s="324">
        <f>SUM(C902:C907)</f>
        <v>3060</v>
      </c>
      <c r="D901" s="324">
        <f>SUM(D902:D907)</f>
        <v>3680</v>
      </c>
      <c r="E901" s="399">
        <f t="shared" ref="E901:E964" si="14">IFERROR(D901/C901-1,0)</f>
        <v>0.203</v>
      </c>
    </row>
    <row r="902" ht="36" customHeight="1" spans="1:5">
      <c r="A902" s="398">
        <v>2130701</v>
      </c>
      <c r="B902" s="246" t="s">
        <v>780</v>
      </c>
      <c r="C902" s="324">
        <v>0</v>
      </c>
      <c r="D902" s="324">
        <v>0</v>
      </c>
      <c r="E902" s="399">
        <f t="shared" si="14"/>
        <v>0</v>
      </c>
    </row>
    <row r="903" ht="36" customHeight="1" spans="1:5">
      <c r="A903" s="398">
        <v>2130704</v>
      </c>
      <c r="B903" s="246" t="s">
        <v>781</v>
      </c>
      <c r="C903" s="324">
        <v>0</v>
      </c>
      <c r="D903" s="324">
        <v>0</v>
      </c>
      <c r="E903" s="399">
        <f t="shared" si="14"/>
        <v>0</v>
      </c>
    </row>
    <row r="904" ht="36" customHeight="1" spans="1:5">
      <c r="A904" s="398">
        <v>2130705</v>
      </c>
      <c r="B904" s="246" t="s">
        <v>782</v>
      </c>
      <c r="C904" s="324">
        <v>3060</v>
      </c>
      <c r="D904" s="324">
        <v>3680</v>
      </c>
      <c r="E904" s="399">
        <f t="shared" si="14"/>
        <v>0.203</v>
      </c>
    </row>
    <row r="905" ht="36" customHeight="1" spans="1:5">
      <c r="A905" s="398">
        <v>2130706</v>
      </c>
      <c r="B905" s="246" t="s">
        <v>783</v>
      </c>
      <c r="C905" s="324">
        <v>0</v>
      </c>
      <c r="D905" s="324">
        <v>0</v>
      </c>
      <c r="E905" s="399">
        <f t="shared" si="14"/>
        <v>0</v>
      </c>
    </row>
    <row r="906" ht="36" customHeight="1" spans="1:5">
      <c r="A906" s="398">
        <v>2130707</v>
      </c>
      <c r="B906" s="246" t="s">
        <v>784</v>
      </c>
      <c r="C906" s="324">
        <v>0</v>
      </c>
      <c r="D906" s="324">
        <v>0</v>
      </c>
      <c r="E906" s="399">
        <f t="shared" si="14"/>
        <v>0</v>
      </c>
    </row>
    <row r="907" ht="36" customHeight="1" spans="1:5">
      <c r="A907" s="398">
        <v>2130799</v>
      </c>
      <c r="B907" s="246" t="s">
        <v>785</v>
      </c>
      <c r="C907" s="324">
        <v>0</v>
      </c>
      <c r="D907" s="324">
        <v>0</v>
      </c>
      <c r="E907" s="399">
        <f t="shared" si="14"/>
        <v>0</v>
      </c>
    </row>
    <row r="908" ht="36" customHeight="1" spans="1:5">
      <c r="A908" s="398">
        <v>21308</v>
      </c>
      <c r="B908" s="246" t="s">
        <v>786</v>
      </c>
      <c r="C908" s="324">
        <f>SUM(C909:C913)</f>
        <v>1455</v>
      </c>
      <c r="D908" s="324">
        <f>SUM(D909:D913)</f>
        <v>1365</v>
      </c>
      <c r="E908" s="399">
        <f t="shared" si="14"/>
        <v>-0.062</v>
      </c>
    </row>
    <row r="909" ht="36" customHeight="1" spans="1:5">
      <c r="A909" s="398">
        <v>2130801</v>
      </c>
      <c r="B909" s="246" t="s">
        <v>787</v>
      </c>
      <c r="C909" s="324">
        <v>0</v>
      </c>
      <c r="D909" s="324">
        <v>0</v>
      </c>
      <c r="E909" s="399">
        <f t="shared" si="14"/>
        <v>0</v>
      </c>
    </row>
    <row r="910" ht="36" customHeight="1" spans="1:5">
      <c r="A910" s="398">
        <v>2130803</v>
      </c>
      <c r="B910" s="246" t="s">
        <v>788</v>
      </c>
      <c r="C910" s="324">
        <v>675</v>
      </c>
      <c r="D910" s="324">
        <v>770</v>
      </c>
      <c r="E910" s="399">
        <f t="shared" si="14"/>
        <v>0.141</v>
      </c>
    </row>
    <row r="911" ht="36" customHeight="1" spans="1:5">
      <c r="A911" s="398">
        <v>2130804</v>
      </c>
      <c r="B911" s="246" t="s">
        <v>789</v>
      </c>
      <c r="C911" s="324">
        <v>780</v>
      </c>
      <c r="D911" s="324">
        <v>595</v>
      </c>
      <c r="E911" s="399">
        <f t="shared" si="14"/>
        <v>-0.237</v>
      </c>
    </row>
    <row r="912" ht="36" customHeight="1" spans="1:5">
      <c r="A912" s="398">
        <v>2130805</v>
      </c>
      <c r="B912" s="246" t="s">
        <v>790</v>
      </c>
      <c r="C912" s="324">
        <v>0</v>
      </c>
      <c r="D912" s="324">
        <v>0</v>
      </c>
      <c r="E912" s="399">
        <f t="shared" si="14"/>
        <v>0</v>
      </c>
    </row>
    <row r="913" ht="36" customHeight="1" spans="1:5">
      <c r="A913" s="398">
        <v>2130899</v>
      </c>
      <c r="B913" s="246" t="s">
        <v>791</v>
      </c>
      <c r="C913" s="324">
        <v>0</v>
      </c>
      <c r="D913" s="324">
        <v>0</v>
      </c>
      <c r="E913" s="399">
        <f t="shared" si="14"/>
        <v>0</v>
      </c>
    </row>
    <row r="914" ht="36" customHeight="1" spans="1:5">
      <c r="A914" s="398">
        <v>21309</v>
      </c>
      <c r="B914" s="246" t="s">
        <v>792</v>
      </c>
      <c r="C914" s="324">
        <f>SUM(C915:C916)</f>
        <v>0</v>
      </c>
      <c r="D914" s="324">
        <f>SUM(D915:D916)</f>
        <v>0</v>
      </c>
      <c r="E914" s="399">
        <f t="shared" si="14"/>
        <v>0</v>
      </c>
    </row>
    <row r="915" ht="36" customHeight="1" spans="1:5">
      <c r="A915" s="398">
        <v>2130901</v>
      </c>
      <c r="B915" s="246" t="s">
        <v>793</v>
      </c>
      <c r="C915" s="324">
        <v>0</v>
      </c>
      <c r="D915" s="324">
        <v>0</v>
      </c>
      <c r="E915" s="399">
        <f t="shared" si="14"/>
        <v>0</v>
      </c>
    </row>
    <row r="916" ht="36" customHeight="1" spans="1:5">
      <c r="A916" s="398">
        <v>2130999</v>
      </c>
      <c r="B916" s="246" t="s">
        <v>794</v>
      </c>
      <c r="C916" s="324">
        <v>0</v>
      </c>
      <c r="D916" s="324">
        <v>0</v>
      </c>
      <c r="E916" s="399">
        <f t="shared" si="14"/>
        <v>0</v>
      </c>
    </row>
    <row r="917" ht="36" customHeight="1" spans="1:5">
      <c r="A917" s="398">
        <v>21399</v>
      </c>
      <c r="B917" s="246" t="s">
        <v>795</v>
      </c>
      <c r="C917" s="324">
        <f>SUM(C918:C919)</f>
        <v>2132</v>
      </c>
      <c r="D917" s="324">
        <f>SUM(D918:D919)</f>
        <v>26</v>
      </c>
      <c r="E917" s="399">
        <f t="shared" si="14"/>
        <v>-0.988</v>
      </c>
    </row>
    <row r="918" ht="36" customHeight="1" spans="1:5">
      <c r="A918" s="398">
        <v>2139901</v>
      </c>
      <c r="B918" s="246" t="s">
        <v>796</v>
      </c>
      <c r="C918" s="324">
        <v>0</v>
      </c>
      <c r="D918" s="324">
        <v>0</v>
      </c>
      <c r="E918" s="399">
        <f t="shared" si="14"/>
        <v>0</v>
      </c>
    </row>
    <row r="919" ht="36" customHeight="1" spans="1:5">
      <c r="A919" s="398">
        <v>2139999</v>
      </c>
      <c r="B919" s="246" t="s">
        <v>797</v>
      </c>
      <c r="C919" s="324">
        <v>2132</v>
      </c>
      <c r="D919" s="324">
        <v>26</v>
      </c>
      <c r="E919" s="399">
        <f t="shared" si="14"/>
        <v>-0.988</v>
      </c>
    </row>
    <row r="920" ht="36" customHeight="1" spans="1:5">
      <c r="A920" s="398">
        <v>214</v>
      </c>
      <c r="B920" s="246" t="s">
        <v>70</v>
      </c>
      <c r="C920" s="324">
        <f>SUM(C921,C943,C953,C963,C970,C975)</f>
        <v>5559</v>
      </c>
      <c r="D920" s="324">
        <f>SUM(D921,D943,D953,D963,D970,D975)</f>
        <v>7555</v>
      </c>
      <c r="E920" s="399">
        <f t="shared" si="14"/>
        <v>0.359</v>
      </c>
    </row>
    <row r="921" ht="36" customHeight="1" spans="1:5">
      <c r="A921" s="398">
        <v>21401</v>
      </c>
      <c r="B921" s="246" t="s">
        <v>798</v>
      </c>
      <c r="C921" s="324">
        <f>SUM(C922:C942)</f>
        <v>3478</v>
      </c>
      <c r="D921" s="324">
        <f>SUM(D922:D942)</f>
        <v>2950</v>
      </c>
      <c r="E921" s="399">
        <f t="shared" si="14"/>
        <v>-0.152</v>
      </c>
    </row>
    <row r="922" ht="36" customHeight="1" spans="1:5">
      <c r="A922" s="398">
        <v>2140101</v>
      </c>
      <c r="B922" s="246" t="s">
        <v>111</v>
      </c>
      <c r="C922" s="324">
        <v>243</v>
      </c>
      <c r="D922" s="324">
        <v>216</v>
      </c>
      <c r="E922" s="399">
        <f t="shared" si="14"/>
        <v>-0.111</v>
      </c>
    </row>
    <row r="923" ht="36" customHeight="1" spans="1:5">
      <c r="A923" s="398">
        <v>2140102</v>
      </c>
      <c r="B923" s="246" t="s">
        <v>112</v>
      </c>
      <c r="C923" s="324">
        <v>87</v>
      </c>
      <c r="D923" s="324">
        <v>112</v>
      </c>
      <c r="E923" s="399">
        <f t="shared" si="14"/>
        <v>0.287</v>
      </c>
    </row>
    <row r="924" ht="36" customHeight="1" spans="1:5">
      <c r="A924" s="398">
        <v>2140103</v>
      </c>
      <c r="B924" s="246" t="s">
        <v>113</v>
      </c>
      <c r="C924" s="324">
        <v>108</v>
      </c>
      <c r="D924" s="324">
        <v>108</v>
      </c>
      <c r="E924" s="399">
        <f t="shared" si="14"/>
        <v>0</v>
      </c>
    </row>
    <row r="925" ht="36" customHeight="1" spans="1:5">
      <c r="A925" s="398">
        <v>2140104</v>
      </c>
      <c r="B925" s="246" t="s">
        <v>799</v>
      </c>
      <c r="C925" s="324">
        <v>1240</v>
      </c>
      <c r="D925" s="324">
        <v>730</v>
      </c>
      <c r="E925" s="399">
        <f t="shared" si="14"/>
        <v>-0.411</v>
      </c>
    </row>
    <row r="926" ht="36" customHeight="1" spans="1:5">
      <c r="A926" s="398">
        <v>2140106</v>
      </c>
      <c r="B926" s="246" t="s">
        <v>800</v>
      </c>
      <c r="C926" s="324">
        <v>1763</v>
      </c>
      <c r="D926" s="324">
        <v>1784</v>
      </c>
      <c r="E926" s="399">
        <f t="shared" si="14"/>
        <v>0.012</v>
      </c>
    </row>
    <row r="927" ht="36" customHeight="1" spans="1:5">
      <c r="A927" s="398">
        <v>2140109</v>
      </c>
      <c r="B927" s="246" t="s">
        <v>801</v>
      </c>
      <c r="C927" s="324">
        <v>0</v>
      </c>
      <c r="D927" s="324">
        <v>0</v>
      </c>
      <c r="E927" s="399">
        <f t="shared" si="14"/>
        <v>0</v>
      </c>
    </row>
    <row r="928" ht="36" customHeight="1" spans="1:5">
      <c r="A928" s="398">
        <v>2140110</v>
      </c>
      <c r="B928" s="246" t="s">
        <v>802</v>
      </c>
      <c r="C928" s="324">
        <v>0</v>
      </c>
      <c r="D928" s="324">
        <v>0</v>
      </c>
      <c r="E928" s="399">
        <f t="shared" si="14"/>
        <v>0</v>
      </c>
    </row>
    <row r="929" ht="36" customHeight="1" spans="1:5">
      <c r="A929" s="398">
        <v>2140111</v>
      </c>
      <c r="B929" s="246" t="s">
        <v>803</v>
      </c>
      <c r="C929" s="324">
        <v>0</v>
      </c>
      <c r="D929" s="324">
        <v>0</v>
      </c>
      <c r="E929" s="399">
        <f t="shared" si="14"/>
        <v>0</v>
      </c>
    </row>
    <row r="930" ht="36" customHeight="1" spans="1:5">
      <c r="A930" s="398">
        <v>2140112</v>
      </c>
      <c r="B930" s="246" t="s">
        <v>804</v>
      </c>
      <c r="C930" s="324">
        <v>0</v>
      </c>
      <c r="D930" s="324">
        <v>0</v>
      </c>
      <c r="E930" s="399">
        <f t="shared" si="14"/>
        <v>0</v>
      </c>
    </row>
    <row r="931" ht="36" customHeight="1" spans="1:5">
      <c r="A931" s="398">
        <v>2140114</v>
      </c>
      <c r="B931" s="246" t="s">
        <v>805</v>
      </c>
      <c r="C931" s="324">
        <v>0</v>
      </c>
      <c r="D931" s="324">
        <v>0</v>
      </c>
      <c r="E931" s="399">
        <f t="shared" si="14"/>
        <v>0</v>
      </c>
    </row>
    <row r="932" ht="36" customHeight="1" spans="1:5">
      <c r="A932" s="398">
        <v>2140122</v>
      </c>
      <c r="B932" s="246" t="s">
        <v>806</v>
      </c>
      <c r="C932" s="324">
        <v>0</v>
      </c>
      <c r="D932" s="324">
        <v>0</v>
      </c>
      <c r="E932" s="399">
        <f t="shared" si="14"/>
        <v>0</v>
      </c>
    </row>
    <row r="933" ht="36" customHeight="1" spans="1:5">
      <c r="A933" s="398">
        <v>2140123</v>
      </c>
      <c r="B933" s="246" t="s">
        <v>807</v>
      </c>
      <c r="C933" s="324">
        <v>0</v>
      </c>
      <c r="D933" s="324">
        <v>0</v>
      </c>
      <c r="E933" s="399">
        <f t="shared" si="14"/>
        <v>0</v>
      </c>
    </row>
    <row r="934" ht="36" customHeight="1" spans="1:5">
      <c r="A934" s="398">
        <v>2140127</v>
      </c>
      <c r="B934" s="246" t="s">
        <v>808</v>
      </c>
      <c r="C934" s="324">
        <v>0</v>
      </c>
      <c r="D934" s="324">
        <v>0</v>
      </c>
      <c r="E934" s="399">
        <f t="shared" si="14"/>
        <v>0</v>
      </c>
    </row>
    <row r="935" ht="36" customHeight="1" spans="1:5">
      <c r="A935" s="398">
        <v>2140128</v>
      </c>
      <c r="B935" s="246" t="s">
        <v>809</v>
      </c>
      <c r="C935" s="324">
        <v>0</v>
      </c>
      <c r="D935" s="324">
        <v>0</v>
      </c>
      <c r="E935" s="399">
        <f t="shared" si="14"/>
        <v>0</v>
      </c>
    </row>
    <row r="936" ht="36" customHeight="1" spans="1:5">
      <c r="A936" s="398">
        <v>2140129</v>
      </c>
      <c r="B936" s="246" t="s">
        <v>810</v>
      </c>
      <c r="C936" s="324">
        <v>0</v>
      </c>
      <c r="D936" s="324">
        <v>0</v>
      </c>
      <c r="E936" s="399">
        <f t="shared" si="14"/>
        <v>0</v>
      </c>
    </row>
    <row r="937" ht="36" customHeight="1" spans="1:5">
      <c r="A937" s="398">
        <v>2140130</v>
      </c>
      <c r="B937" s="246" t="s">
        <v>811</v>
      </c>
      <c r="C937" s="324">
        <v>0</v>
      </c>
      <c r="D937" s="324">
        <v>0</v>
      </c>
      <c r="E937" s="399">
        <f t="shared" si="14"/>
        <v>0</v>
      </c>
    </row>
    <row r="938" ht="36" customHeight="1" spans="1:5">
      <c r="A938" s="398">
        <v>2140131</v>
      </c>
      <c r="B938" s="246" t="s">
        <v>812</v>
      </c>
      <c r="C938" s="324">
        <v>0</v>
      </c>
      <c r="D938" s="324">
        <v>0</v>
      </c>
      <c r="E938" s="399">
        <f t="shared" si="14"/>
        <v>0</v>
      </c>
    </row>
    <row r="939" ht="36" customHeight="1" spans="1:5">
      <c r="A939" s="398">
        <v>2140133</v>
      </c>
      <c r="B939" s="246" t="s">
        <v>813</v>
      </c>
      <c r="C939" s="324">
        <v>0</v>
      </c>
      <c r="D939" s="324">
        <v>0</v>
      </c>
      <c r="E939" s="399">
        <f t="shared" si="14"/>
        <v>0</v>
      </c>
    </row>
    <row r="940" ht="36" customHeight="1" spans="1:5">
      <c r="A940" s="398">
        <v>2140136</v>
      </c>
      <c r="B940" s="246" t="s">
        <v>814</v>
      </c>
      <c r="C940" s="324">
        <v>0</v>
      </c>
      <c r="D940" s="324">
        <v>0</v>
      </c>
      <c r="E940" s="399">
        <f t="shared" si="14"/>
        <v>0</v>
      </c>
    </row>
    <row r="941" ht="36" customHeight="1" spans="1:5">
      <c r="A941" s="398">
        <v>2140138</v>
      </c>
      <c r="B941" s="246" t="s">
        <v>815</v>
      </c>
      <c r="C941" s="324">
        <v>0</v>
      </c>
      <c r="D941" s="324">
        <v>0</v>
      </c>
      <c r="E941" s="399">
        <f t="shared" si="14"/>
        <v>0</v>
      </c>
    </row>
    <row r="942" ht="36" customHeight="1" spans="1:5">
      <c r="A942" s="398">
        <v>2140199</v>
      </c>
      <c r="B942" s="246" t="s">
        <v>816</v>
      </c>
      <c r="C942" s="324">
        <v>37</v>
      </c>
      <c r="D942" s="324">
        <v>0</v>
      </c>
      <c r="E942" s="399">
        <f t="shared" si="14"/>
        <v>-1</v>
      </c>
    </row>
    <row r="943" ht="36" customHeight="1" spans="1:5">
      <c r="A943" s="398">
        <v>21402</v>
      </c>
      <c r="B943" s="246" t="s">
        <v>817</v>
      </c>
      <c r="C943" s="324">
        <f>SUM(C944:C952)</f>
        <v>0</v>
      </c>
      <c r="D943" s="324">
        <f>SUM(D944:D952)</f>
        <v>0</v>
      </c>
      <c r="E943" s="399">
        <f t="shared" si="14"/>
        <v>0</v>
      </c>
    </row>
    <row r="944" ht="36" customHeight="1" spans="1:5">
      <c r="A944" s="398">
        <v>2140201</v>
      </c>
      <c r="B944" s="246" t="s">
        <v>111</v>
      </c>
      <c r="C944" s="324">
        <v>0</v>
      </c>
      <c r="D944" s="324">
        <v>0</v>
      </c>
      <c r="E944" s="399">
        <f t="shared" si="14"/>
        <v>0</v>
      </c>
    </row>
    <row r="945" ht="36" customHeight="1" spans="1:5">
      <c r="A945" s="398">
        <v>2140202</v>
      </c>
      <c r="B945" s="246" t="s">
        <v>112</v>
      </c>
      <c r="C945" s="324">
        <v>0</v>
      </c>
      <c r="D945" s="324">
        <v>0</v>
      </c>
      <c r="E945" s="399">
        <f t="shared" si="14"/>
        <v>0</v>
      </c>
    </row>
    <row r="946" ht="36" customHeight="1" spans="1:5">
      <c r="A946" s="398">
        <v>2140203</v>
      </c>
      <c r="B946" s="246" t="s">
        <v>113</v>
      </c>
      <c r="C946" s="324">
        <v>0</v>
      </c>
      <c r="D946" s="324">
        <v>0</v>
      </c>
      <c r="E946" s="399">
        <f t="shared" si="14"/>
        <v>0</v>
      </c>
    </row>
    <row r="947" ht="36" customHeight="1" spans="1:5">
      <c r="A947" s="398">
        <v>2140204</v>
      </c>
      <c r="B947" s="246" t="s">
        <v>818</v>
      </c>
      <c r="C947" s="324">
        <v>0</v>
      </c>
      <c r="D947" s="324">
        <v>0</v>
      </c>
      <c r="E947" s="399">
        <f t="shared" si="14"/>
        <v>0</v>
      </c>
    </row>
    <row r="948" ht="36" customHeight="1" spans="1:5">
      <c r="A948" s="398">
        <v>2140205</v>
      </c>
      <c r="B948" s="246" t="s">
        <v>819</v>
      </c>
      <c r="C948" s="324">
        <v>0</v>
      </c>
      <c r="D948" s="324">
        <v>0</v>
      </c>
      <c r="E948" s="399">
        <f t="shared" si="14"/>
        <v>0</v>
      </c>
    </row>
    <row r="949" ht="36" customHeight="1" spans="1:5">
      <c r="A949" s="398">
        <v>2140206</v>
      </c>
      <c r="B949" s="246" t="s">
        <v>820</v>
      </c>
      <c r="C949" s="324">
        <v>0</v>
      </c>
      <c r="D949" s="324">
        <v>0</v>
      </c>
      <c r="E949" s="399">
        <f t="shared" si="14"/>
        <v>0</v>
      </c>
    </row>
    <row r="950" ht="36" customHeight="1" spans="1:5">
      <c r="A950" s="398">
        <v>2140207</v>
      </c>
      <c r="B950" s="246" t="s">
        <v>821</v>
      </c>
      <c r="C950" s="324">
        <v>0</v>
      </c>
      <c r="D950" s="324">
        <v>0</v>
      </c>
      <c r="E950" s="399">
        <f t="shared" si="14"/>
        <v>0</v>
      </c>
    </row>
    <row r="951" ht="36" customHeight="1" spans="1:5">
      <c r="A951" s="398">
        <v>2140208</v>
      </c>
      <c r="B951" s="246" t="s">
        <v>822</v>
      </c>
      <c r="C951" s="324">
        <v>0</v>
      </c>
      <c r="D951" s="324">
        <v>0</v>
      </c>
      <c r="E951" s="399">
        <f t="shared" si="14"/>
        <v>0</v>
      </c>
    </row>
    <row r="952" ht="36" customHeight="1" spans="1:5">
      <c r="A952" s="398">
        <v>2140299</v>
      </c>
      <c r="B952" s="246" t="s">
        <v>823</v>
      </c>
      <c r="C952" s="324">
        <v>0</v>
      </c>
      <c r="D952" s="324">
        <v>0</v>
      </c>
      <c r="E952" s="399">
        <f t="shared" si="14"/>
        <v>0</v>
      </c>
    </row>
    <row r="953" ht="36" customHeight="1" spans="1:5">
      <c r="A953" s="398">
        <v>21403</v>
      </c>
      <c r="B953" s="246" t="s">
        <v>824</v>
      </c>
      <c r="C953" s="324">
        <f>SUM(C954:C962)</f>
        <v>0</v>
      </c>
      <c r="D953" s="324">
        <f>SUM(D954:D962)</f>
        <v>0</v>
      </c>
      <c r="E953" s="399">
        <f t="shared" si="14"/>
        <v>0</v>
      </c>
    </row>
    <row r="954" ht="36" customHeight="1" spans="1:5">
      <c r="A954" s="398">
        <v>2140301</v>
      </c>
      <c r="B954" s="246" t="s">
        <v>111</v>
      </c>
      <c r="C954" s="324">
        <v>0</v>
      </c>
      <c r="D954" s="324">
        <v>0</v>
      </c>
      <c r="E954" s="399">
        <f t="shared" si="14"/>
        <v>0</v>
      </c>
    </row>
    <row r="955" ht="36" customHeight="1" spans="1:5">
      <c r="A955" s="398">
        <v>2140302</v>
      </c>
      <c r="B955" s="246" t="s">
        <v>112</v>
      </c>
      <c r="C955" s="324">
        <v>0</v>
      </c>
      <c r="D955" s="324">
        <v>0</v>
      </c>
      <c r="E955" s="399">
        <f t="shared" si="14"/>
        <v>0</v>
      </c>
    </row>
    <row r="956" ht="36" customHeight="1" spans="1:5">
      <c r="A956" s="398">
        <v>2140303</v>
      </c>
      <c r="B956" s="246" t="s">
        <v>113</v>
      </c>
      <c r="C956" s="324">
        <v>0</v>
      </c>
      <c r="D956" s="324">
        <v>0</v>
      </c>
      <c r="E956" s="399">
        <f t="shared" si="14"/>
        <v>0</v>
      </c>
    </row>
    <row r="957" ht="36" customHeight="1" spans="1:5">
      <c r="A957" s="398">
        <v>2140304</v>
      </c>
      <c r="B957" s="246" t="s">
        <v>825</v>
      </c>
      <c r="C957" s="324">
        <v>0</v>
      </c>
      <c r="D957" s="324">
        <v>0</v>
      </c>
      <c r="E957" s="399">
        <f t="shared" si="14"/>
        <v>0</v>
      </c>
    </row>
    <row r="958" ht="36" customHeight="1" spans="1:5">
      <c r="A958" s="398">
        <v>2140305</v>
      </c>
      <c r="B958" s="246" t="s">
        <v>826</v>
      </c>
      <c r="C958" s="324">
        <v>0</v>
      </c>
      <c r="D958" s="324">
        <v>0</v>
      </c>
      <c r="E958" s="399">
        <f t="shared" si="14"/>
        <v>0</v>
      </c>
    </row>
    <row r="959" ht="36" customHeight="1" spans="1:5">
      <c r="A959" s="398">
        <v>2140306</v>
      </c>
      <c r="B959" s="246" t="s">
        <v>827</v>
      </c>
      <c r="C959" s="324">
        <v>0</v>
      </c>
      <c r="D959" s="324">
        <v>0</v>
      </c>
      <c r="E959" s="399">
        <f t="shared" si="14"/>
        <v>0</v>
      </c>
    </row>
    <row r="960" ht="36" customHeight="1" spans="1:5">
      <c r="A960" s="398">
        <v>2140307</v>
      </c>
      <c r="B960" s="246" t="s">
        <v>828</v>
      </c>
      <c r="C960" s="324">
        <v>0</v>
      </c>
      <c r="D960" s="324">
        <v>0</v>
      </c>
      <c r="E960" s="399">
        <f t="shared" si="14"/>
        <v>0</v>
      </c>
    </row>
    <row r="961" ht="36" customHeight="1" spans="1:5">
      <c r="A961" s="398">
        <v>2140308</v>
      </c>
      <c r="B961" s="246" t="s">
        <v>829</v>
      </c>
      <c r="C961" s="324">
        <v>0</v>
      </c>
      <c r="D961" s="324">
        <v>0</v>
      </c>
      <c r="E961" s="399">
        <f t="shared" si="14"/>
        <v>0</v>
      </c>
    </row>
    <row r="962" ht="36" customHeight="1" spans="1:5">
      <c r="A962" s="398">
        <v>2140399</v>
      </c>
      <c r="B962" s="246" t="s">
        <v>830</v>
      </c>
      <c r="C962" s="324">
        <v>0</v>
      </c>
      <c r="D962" s="324">
        <v>0</v>
      </c>
      <c r="E962" s="399">
        <f t="shared" si="14"/>
        <v>0</v>
      </c>
    </row>
    <row r="963" ht="36" customHeight="1" spans="1:5">
      <c r="A963" s="398">
        <v>21405</v>
      </c>
      <c r="B963" s="246" t="s">
        <v>831</v>
      </c>
      <c r="C963" s="324">
        <f>SUM(C964:C969)</f>
        <v>0</v>
      </c>
      <c r="D963" s="324">
        <f>SUM(D964:D969)</f>
        <v>0</v>
      </c>
      <c r="E963" s="399">
        <f t="shared" si="14"/>
        <v>0</v>
      </c>
    </row>
    <row r="964" ht="36" customHeight="1" spans="1:5">
      <c r="A964" s="398">
        <v>2140501</v>
      </c>
      <c r="B964" s="246" t="s">
        <v>111</v>
      </c>
      <c r="C964" s="324">
        <v>0</v>
      </c>
      <c r="D964" s="324">
        <v>0</v>
      </c>
      <c r="E964" s="399">
        <f t="shared" si="14"/>
        <v>0</v>
      </c>
    </row>
    <row r="965" ht="36" customHeight="1" spans="1:5">
      <c r="A965" s="398">
        <v>2140502</v>
      </c>
      <c r="B965" s="246" t="s">
        <v>112</v>
      </c>
      <c r="C965" s="324">
        <v>0</v>
      </c>
      <c r="D965" s="324">
        <v>0</v>
      </c>
      <c r="E965" s="399">
        <f t="shared" ref="E965:E1028" si="15">IFERROR(D965/C965-1,0)</f>
        <v>0</v>
      </c>
    </row>
    <row r="966" ht="36" customHeight="1" spans="1:5">
      <c r="A966" s="398">
        <v>2140503</v>
      </c>
      <c r="B966" s="246" t="s">
        <v>113</v>
      </c>
      <c r="C966" s="324">
        <v>0</v>
      </c>
      <c r="D966" s="324">
        <v>0</v>
      </c>
      <c r="E966" s="399">
        <f t="shared" si="15"/>
        <v>0</v>
      </c>
    </row>
    <row r="967" ht="36" customHeight="1" spans="1:5">
      <c r="A967" s="398">
        <v>2140504</v>
      </c>
      <c r="B967" s="246" t="s">
        <v>822</v>
      </c>
      <c r="C967" s="324">
        <v>0</v>
      </c>
      <c r="D967" s="324">
        <v>0</v>
      </c>
      <c r="E967" s="399">
        <f t="shared" si="15"/>
        <v>0</v>
      </c>
    </row>
    <row r="968" ht="36" customHeight="1" spans="1:5">
      <c r="A968" s="398">
        <v>2140505</v>
      </c>
      <c r="B968" s="246" t="s">
        <v>832</v>
      </c>
      <c r="C968" s="324">
        <v>0</v>
      </c>
      <c r="D968" s="324">
        <v>0</v>
      </c>
      <c r="E968" s="399">
        <f t="shared" si="15"/>
        <v>0</v>
      </c>
    </row>
    <row r="969" ht="36" customHeight="1" spans="1:5">
      <c r="A969" s="398">
        <v>2140599</v>
      </c>
      <c r="B969" s="246" t="s">
        <v>833</v>
      </c>
      <c r="C969" s="324">
        <v>0</v>
      </c>
      <c r="D969" s="324">
        <v>0</v>
      </c>
      <c r="E969" s="399">
        <f t="shared" si="15"/>
        <v>0</v>
      </c>
    </row>
    <row r="970" ht="36" customHeight="1" spans="1:5">
      <c r="A970" s="398">
        <v>21406</v>
      </c>
      <c r="B970" s="246" t="s">
        <v>834</v>
      </c>
      <c r="C970" s="324">
        <f>SUM(C971:C974)</f>
        <v>2081</v>
      </c>
      <c r="D970" s="324">
        <f>SUM(D971:D974)</f>
        <v>4300</v>
      </c>
      <c r="E970" s="399">
        <f t="shared" si="15"/>
        <v>1.066</v>
      </c>
    </row>
    <row r="971" ht="36" customHeight="1" spans="1:5">
      <c r="A971" s="398">
        <v>2140601</v>
      </c>
      <c r="B971" s="246" t="s">
        <v>835</v>
      </c>
      <c r="C971" s="324">
        <v>2081</v>
      </c>
      <c r="D971" s="324">
        <v>4300</v>
      </c>
      <c r="E971" s="399">
        <f t="shared" si="15"/>
        <v>1.066</v>
      </c>
    </row>
    <row r="972" ht="36" customHeight="1" spans="1:5">
      <c r="A972" s="398">
        <v>2140602</v>
      </c>
      <c r="B972" s="246" t="s">
        <v>836</v>
      </c>
      <c r="C972" s="324">
        <v>0</v>
      </c>
      <c r="D972" s="324">
        <v>0</v>
      </c>
      <c r="E972" s="399">
        <f t="shared" si="15"/>
        <v>0</v>
      </c>
    </row>
    <row r="973" ht="36" customHeight="1" spans="1:5">
      <c r="A973" s="398">
        <v>2140603</v>
      </c>
      <c r="B973" s="246" t="s">
        <v>837</v>
      </c>
      <c r="C973" s="324">
        <v>0</v>
      </c>
      <c r="D973" s="324">
        <v>0</v>
      </c>
      <c r="E973" s="399">
        <f t="shared" si="15"/>
        <v>0</v>
      </c>
    </row>
    <row r="974" ht="36" customHeight="1" spans="1:5">
      <c r="A974" s="398">
        <v>2140699</v>
      </c>
      <c r="B974" s="246" t="s">
        <v>838</v>
      </c>
      <c r="C974" s="324">
        <v>0</v>
      </c>
      <c r="D974" s="324">
        <v>0</v>
      </c>
      <c r="E974" s="399">
        <f t="shared" si="15"/>
        <v>0</v>
      </c>
    </row>
    <row r="975" ht="36" customHeight="1" spans="1:5">
      <c r="A975" s="398">
        <v>21499</v>
      </c>
      <c r="B975" s="246" t="s">
        <v>839</v>
      </c>
      <c r="C975" s="324">
        <f>SUM(C976:C977)</f>
        <v>0</v>
      </c>
      <c r="D975" s="324">
        <f>SUM(D976:D977)</f>
        <v>305</v>
      </c>
      <c r="E975" s="399">
        <f t="shared" si="15"/>
        <v>0</v>
      </c>
    </row>
    <row r="976" ht="36" customHeight="1" spans="1:5">
      <c r="A976" s="398">
        <v>2149901</v>
      </c>
      <c r="B976" s="246" t="s">
        <v>840</v>
      </c>
      <c r="C976" s="324">
        <v>0</v>
      </c>
      <c r="D976" s="324">
        <v>305</v>
      </c>
      <c r="E976" s="399">
        <f t="shared" si="15"/>
        <v>0</v>
      </c>
    </row>
    <row r="977" ht="36" customHeight="1" spans="1:5">
      <c r="A977" s="398">
        <v>2149999</v>
      </c>
      <c r="B977" s="246" t="s">
        <v>841</v>
      </c>
      <c r="C977" s="324">
        <v>0</v>
      </c>
      <c r="D977" s="324">
        <v>0</v>
      </c>
      <c r="E977" s="399">
        <f t="shared" si="15"/>
        <v>0</v>
      </c>
    </row>
    <row r="978" ht="36" customHeight="1" spans="1:5">
      <c r="A978" s="398">
        <v>215</v>
      </c>
      <c r="B978" s="246" t="s">
        <v>72</v>
      </c>
      <c r="C978" s="324">
        <f>SUM(C979,C989,C1005,C1010,C1021,C1028,C1036)</f>
        <v>1691</v>
      </c>
      <c r="D978" s="324">
        <f>SUM(D979,D989,D1005,D1010,D1021,D1028,D1036)</f>
        <v>1545</v>
      </c>
      <c r="E978" s="399">
        <f t="shared" si="15"/>
        <v>-0.086</v>
      </c>
    </row>
    <row r="979" ht="36" customHeight="1" spans="1:5">
      <c r="A979" s="398">
        <v>21501</v>
      </c>
      <c r="B979" s="246" t="s">
        <v>842</v>
      </c>
      <c r="C979" s="324">
        <f>SUM(C980:C988)</f>
        <v>16</v>
      </c>
      <c r="D979" s="324">
        <f>SUM(D980:D988)</f>
        <v>0</v>
      </c>
      <c r="E979" s="399">
        <f t="shared" si="15"/>
        <v>-1</v>
      </c>
    </row>
    <row r="980" ht="36" customHeight="1" spans="1:5">
      <c r="A980" s="398">
        <v>2150101</v>
      </c>
      <c r="B980" s="246" t="s">
        <v>111</v>
      </c>
      <c r="C980" s="324">
        <v>0</v>
      </c>
      <c r="D980" s="324">
        <v>0</v>
      </c>
      <c r="E980" s="399">
        <f t="shared" si="15"/>
        <v>0</v>
      </c>
    </row>
    <row r="981" ht="36" customHeight="1" spans="1:5">
      <c r="A981" s="398">
        <v>2150102</v>
      </c>
      <c r="B981" s="246" t="s">
        <v>112</v>
      </c>
      <c r="C981" s="324">
        <v>16</v>
      </c>
      <c r="D981" s="324">
        <v>0</v>
      </c>
      <c r="E981" s="399">
        <f t="shared" si="15"/>
        <v>-1</v>
      </c>
    </row>
    <row r="982" ht="36" customHeight="1" spans="1:5">
      <c r="A982" s="398">
        <v>2150103</v>
      </c>
      <c r="B982" s="246" t="s">
        <v>113</v>
      </c>
      <c r="C982" s="324">
        <v>0</v>
      </c>
      <c r="D982" s="324">
        <v>0</v>
      </c>
      <c r="E982" s="399">
        <f t="shared" si="15"/>
        <v>0</v>
      </c>
    </row>
    <row r="983" ht="36" customHeight="1" spans="1:5">
      <c r="A983" s="398">
        <v>2150104</v>
      </c>
      <c r="B983" s="246" t="s">
        <v>843</v>
      </c>
      <c r="C983" s="324">
        <v>0</v>
      </c>
      <c r="D983" s="324">
        <v>0</v>
      </c>
      <c r="E983" s="399">
        <f t="shared" si="15"/>
        <v>0</v>
      </c>
    </row>
    <row r="984" ht="36" customHeight="1" spans="1:5">
      <c r="A984" s="398">
        <v>2150105</v>
      </c>
      <c r="B984" s="246" t="s">
        <v>844</v>
      </c>
      <c r="C984" s="324">
        <v>0</v>
      </c>
      <c r="D984" s="324">
        <v>0</v>
      </c>
      <c r="E984" s="399">
        <f t="shared" si="15"/>
        <v>0</v>
      </c>
    </row>
    <row r="985" ht="36" customHeight="1" spans="1:5">
      <c r="A985" s="398">
        <v>2150106</v>
      </c>
      <c r="B985" s="246" t="s">
        <v>845</v>
      </c>
      <c r="C985" s="324">
        <v>0</v>
      </c>
      <c r="D985" s="324">
        <v>0</v>
      </c>
      <c r="E985" s="399">
        <f t="shared" si="15"/>
        <v>0</v>
      </c>
    </row>
    <row r="986" ht="36" customHeight="1" spans="1:5">
      <c r="A986" s="398">
        <v>2150107</v>
      </c>
      <c r="B986" s="246" t="s">
        <v>846</v>
      </c>
      <c r="C986" s="324">
        <v>0</v>
      </c>
      <c r="D986" s="324">
        <v>0</v>
      </c>
      <c r="E986" s="399">
        <f t="shared" si="15"/>
        <v>0</v>
      </c>
    </row>
    <row r="987" ht="36" customHeight="1" spans="1:5">
      <c r="A987" s="398">
        <v>2150108</v>
      </c>
      <c r="B987" s="246" t="s">
        <v>847</v>
      </c>
      <c r="C987" s="324">
        <v>0</v>
      </c>
      <c r="D987" s="324">
        <v>0</v>
      </c>
      <c r="E987" s="399">
        <f t="shared" si="15"/>
        <v>0</v>
      </c>
    </row>
    <row r="988" ht="36" customHeight="1" spans="1:5">
      <c r="A988" s="398">
        <v>2150199</v>
      </c>
      <c r="B988" s="246" t="s">
        <v>848</v>
      </c>
      <c r="C988" s="324">
        <v>0</v>
      </c>
      <c r="D988" s="324">
        <v>0</v>
      </c>
      <c r="E988" s="399">
        <f t="shared" si="15"/>
        <v>0</v>
      </c>
    </row>
    <row r="989" ht="36" customHeight="1" spans="1:5">
      <c r="A989" s="398">
        <v>21502</v>
      </c>
      <c r="B989" s="246" t="s">
        <v>849</v>
      </c>
      <c r="C989" s="324">
        <f>SUM(C990:C1004)</f>
        <v>0</v>
      </c>
      <c r="D989" s="324">
        <f>SUM(D990:D1004)</f>
        <v>0</v>
      </c>
      <c r="E989" s="399">
        <f t="shared" si="15"/>
        <v>0</v>
      </c>
    </row>
    <row r="990" ht="36" customHeight="1" spans="1:5">
      <c r="A990" s="398">
        <v>2150201</v>
      </c>
      <c r="B990" s="246" t="s">
        <v>111</v>
      </c>
      <c r="C990" s="324">
        <v>0</v>
      </c>
      <c r="D990" s="324">
        <v>0</v>
      </c>
      <c r="E990" s="399">
        <f t="shared" si="15"/>
        <v>0</v>
      </c>
    </row>
    <row r="991" ht="36" customHeight="1" spans="1:5">
      <c r="A991" s="398">
        <v>2150202</v>
      </c>
      <c r="B991" s="246" t="s">
        <v>112</v>
      </c>
      <c r="C991" s="324">
        <v>0</v>
      </c>
      <c r="D991" s="324">
        <v>0</v>
      </c>
      <c r="E991" s="399">
        <f t="shared" si="15"/>
        <v>0</v>
      </c>
    </row>
    <row r="992" ht="36" customHeight="1" spans="1:5">
      <c r="A992" s="398">
        <v>2150203</v>
      </c>
      <c r="B992" s="246" t="s">
        <v>113</v>
      </c>
      <c r="C992" s="324">
        <v>0</v>
      </c>
      <c r="D992" s="324">
        <v>0</v>
      </c>
      <c r="E992" s="399">
        <f t="shared" si="15"/>
        <v>0</v>
      </c>
    </row>
    <row r="993" ht="36" customHeight="1" spans="1:5">
      <c r="A993" s="398">
        <v>2150204</v>
      </c>
      <c r="B993" s="246" t="s">
        <v>850</v>
      </c>
      <c r="C993" s="324">
        <v>0</v>
      </c>
      <c r="D993" s="324">
        <v>0</v>
      </c>
      <c r="E993" s="399">
        <f t="shared" si="15"/>
        <v>0</v>
      </c>
    </row>
    <row r="994" ht="36" customHeight="1" spans="1:5">
      <c r="A994" s="398">
        <v>2150205</v>
      </c>
      <c r="B994" s="246" t="s">
        <v>851</v>
      </c>
      <c r="C994" s="324">
        <v>0</v>
      </c>
      <c r="D994" s="324">
        <v>0</v>
      </c>
      <c r="E994" s="399">
        <f t="shared" si="15"/>
        <v>0</v>
      </c>
    </row>
    <row r="995" ht="36" customHeight="1" spans="1:5">
      <c r="A995" s="398">
        <v>2150206</v>
      </c>
      <c r="B995" s="246" t="s">
        <v>852</v>
      </c>
      <c r="C995" s="324">
        <v>0</v>
      </c>
      <c r="D995" s="324">
        <v>0</v>
      </c>
      <c r="E995" s="399">
        <f t="shared" si="15"/>
        <v>0</v>
      </c>
    </row>
    <row r="996" ht="36" customHeight="1" spans="1:5">
      <c r="A996" s="398">
        <v>2150207</v>
      </c>
      <c r="B996" s="246" t="s">
        <v>853</v>
      </c>
      <c r="C996" s="324">
        <v>0</v>
      </c>
      <c r="D996" s="324">
        <v>0</v>
      </c>
      <c r="E996" s="399">
        <f t="shared" si="15"/>
        <v>0</v>
      </c>
    </row>
    <row r="997" ht="36" customHeight="1" spans="1:5">
      <c r="A997" s="398">
        <v>2150208</v>
      </c>
      <c r="B997" s="246" t="s">
        <v>854</v>
      </c>
      <c r="C997" s="324">
        <v>0</v>
      </c>
      <c r="D997" s="324">
        <v>0</v>
      </c>
      <c r="E997" s="399">
        <f t="shared" si="15"/>
        <v>0</v>
      </c>
    </row>
    <row r="998" ht="36" customHeight="1" spans="1:5">
      <c r="A998" s="398">
        <v>2150209</v>
      </c>
      <c r="B998" s="246" t="s">
        <v>855</v>
      </c>
      <c r="C998" s="324">
        <v>0</v>
      </c>
      <c r="D998" s="324">
        <v>0</v>
      </c>
      <c r="E998" s="399">
        <f t="shared" si="15"/>
        <v>0</v>
      </c>
    </row>
    <row r="999" ht="36" customHeight="1" spans="1:5">
      <c r="A999" s="398">
        <v>2150210</v>
      </c>
      <c r="B999" s="246" t="s">
        <v>856</v>
      </c>
      <c r="C999" s="324">
        <v>0</v>
      </c>
      <c r="D999" s="324">
        <v>0</v>
      </c>
      <c r="E999" s="399">
        <f t="shared" si="15"/>
        <v>0</v>
      </c>
    </row>
    <row r="1000" ht="36" customHeight="1" spans="1:5">
      <c r="A1000" s="398">
        <v>2150212</v>
      </c>
      <c r="B1000" s="246" t="s">
        <v>857</v>
      </c>
      <c r="C1000" s="324">
        <v>0</v>
      </c>
      <c r="D1000" s="324">
        <v>0</v>
      </c>
      <c r="E1000" s="399">
        <f t="shared" si="15"/>
        <v>0</v>
      </c>
    </row>
    <row r="1001" ht="36" customHeight="1" spans="1:5">
      <c r="A1001" s="398">
        <v>2150213</v>
      </c>
      <c r="B1001" s="246" t="s">
        <v>858</v>
      </c>
      <c r="C1001" s="324">
        <v>0</v>
      </c>
      <c r="D1001" s="324">
        <v>0</v>
      </c>
      <c r="E1001" s="399">
        <f t="shared" si="15"/>
        <v>0</v>
      </c>
    </row>
    <row r="1002" ht="36" customHeight="1" spans="1:5">
      <c r="A1002" s="398">
        <v>2150214</v>
      </c>
      <c r="B1002" s="246" t="s">
        <v>859</v>
      </c>
      <c r="C1002" s="324">
        <v>0</v>
      </c>
      <c r="D1002" s="324">
        <v>0</v>
      </c>
      <c r="E1002" s="399">
        <f t="shared" si="15"/>
        <v>0</v>
      </c>
    </row>
    <row r="1003" ht="36" customHeight="1" spans="1:5">
      <c r="A1003" s="398">
        <v>2150215</v>
      </c>
      <c r="B1003" s="246" t="s">
        <v>860</v>
      </c>
      <c r="C1003" s="324">
        <v>0</v>
      </c>
      <c r="D1003" s="324">
        <v>0</v>
      </c>
      <c r="E1003" s="399">
        <f t="shared" si="15"/>
        <v>0</v>
      </c>
    </row>
    <row r="1004" ht="36" customHeight="1" spans="1:5">
      <c r="A1004" s="398">
        <v>2150299</v>
      </c>
      <c r="B1004" s="246" t="s">
        <v>861</v>
      </c>
      <c r="C1004" s="324">
        <v>0</v>
      </c>
      <c r="D1004" s="324">
        <v>0</v>
      </c>
      <c r="E1004" s="399">
        <f t="shared" si="15"/>
        <v>0</v>
      </c>
    </row>
    <row r="1005" ht="36" customHeight="1" spans="1:5">
      <c r="A1005" s="398">
        <v>21503</v>
      </c>
      <c r="B1005" s="246" t="s">
        <v>862</v>
      </c>
      <c r="C1005" s="324">
        <f>SUM(C1006:C1009)</f>
        <v>0</v>
      </c>
      <c r="D1005" s="324">
        <f>SUM(D1006:D1009)</f>
        <v>0</v>
      </c>
      <c r="E1005" s="399">
        <f t="shared" si="15"/>
        <v>0</v>
      </c>
    </row>
    <row r="1006" ht="36" customHeight="1" spans="1:5">
      <c r="A1006" s="398">
        <v>2150301</v>
      </c>
      <c r="B1006" s="246" t="s">
        <v>111</v>
      </c>
      <c r="C1006" s="324">
        <v>0</v>
      </c>
      <c r="D1006" s="324">
        <v>0</v>
      </c>
      <c r="E1006" s="399">
        <f t="shared" si="15"/>
        <v>0</v>
      </c>
    </row>
    <row r="1007" ht="36" customHeight="1" spans="1:5">
      <c r="A1007" s="398">
        <v>2150302</v>
      </c>
      <c r="B1007" s="246" t="s">
        <v>112</v>
      </c>
      <c r="C1007" s="324">
        <v>0</v>
      </c>
      <c r="D1007" s="324">
        <v>0</v>
      </c>
      <c r="E1007" s="399">
        <f t="shared" si="15"/>
        <v>0</v>
      </c>
    </row>
    <row r="1008" ht="36" customHeight="1" spans="1:5">
      <c r="A1008" s="398">
        <v>2150303</v>
      </c>
      <c r="B1008" s="246" t="s">
        <v>113</v>
      </c>
      <c r="C1008" s="324">
        <v>0</v>
      </c>
      <c r="D1008" s="324">
        <v>0</v>
      </c>
      <c r="E1008" s="399">
        <f t="shared" si="15"/>
        <v>0</v>
      </c>
    </row>
    <row r="1009" ht="36" customHeight="1" spans="1:5">
      <c r="A1009" s="398">
        <v>2150399</v>
      </c>
      <c r="B1009" s="246" t="s">
        <v>863</v>
      </c>
      <c r="C1009" s="324">
        <v>0</v>
      </c>
      <c r="D1009" s="324">
        <v>0</v>
      </c>
      <c r="E1009" s="399">
        <f t="shared" si="15"/>
        <v>0</v>
      </c>
    </row>
    <row r="1010" ht="36" customHeight="1" spans="1:5">
      <c r="A1010" s="398">
        <v>21505</v>
      </c>
      <c r="B1010" s="246" t="s">
        <v>864</v>
      </c>
      <c r="C1010" s="324">
        <f>SUM(C1011:C1020)</f>
        <v>1008</v>
      </c>
      <c r="D1010" s="324">
        <f>SUM(D1011:D1020)</f>
        <v>1325</v>
      </c>
      <c r="E1010" s="399">
        <f t="shared" si="15"/>
        <v>0.314</v>
      </c>
    </row>
    <row r="1011" ht="36" customHeight="1" spans="1:5">
      <c r="A1011" s="398">
        <v>2150501</v>
      </c>
      <c r="B1011" s="246" t="s">
        <v>111</v>
      </c>
      <c r="C1011" s="324">
        <v>859</v>
      </c>
      <c r="D1011" s="324">
        <v>877</v>
      </c>
      <c r="E1011" s="399">
        <f t="shared" si="15"/>
        <v>0.021</v>
      </c>
    </row>
    <row r="1012" ht="36" customHeight="1" spans="1:5">
      <c r="A1012" s="398">
        <v>2150502</v>
      </c>
      <c r="B1012" s="246" t="s">
        <v>112</v>
      </c>
      <c r="C1012" s="324">
        <v>19</v>
      </c>
      <c r="D1012" s="324">
        <v>108</v>
      </c>
      <c r="E1012" s="399">
        <f t="shared" si="15"/>
        <v>4.684</v>
      </c>
    </row>
    <row r="1013" ht="36" customHeight="1" spans="1:5">
      <c r="A1013" s="398">
        <v>2150503</v>
      </c>
      <c r="B1013" s="246" t="s">
        <v>113</v>
      </c>
      <c r="C1013" s="324">
        <v>0</v>
      </c>
      <c r="D1013" s="324">
        <v>0</v>
      </c>
      <c r="E1013" s="399">
        <f t="shared" si="15"/>
        <v>0</v>
      </c>
    </row>
    <row r="1014" ht="36" customHeight="1" spans="1:5">
      <c r="A1014" s="398">
        <v>2150505</v>
      </c>
      <c r="B1014" s="246" t="s">
        <v>865</v>
      </c>
      <c r="C1014" s="324">
        <v>0</v>
      </c>
      <c r="D1014" s="324">
        <v>0</v>
      </c>
      <c r="E1014" s="399">
        <f t="shared" si="15"/>
        <v>0</v>
      </c>
    </row>
    <row r="1015" ht="36" customHeight="1" spans="1:5">
      <c r="A1015" s="398">
        <v>2150507</v>
      </c>
      <c r="B1015" s="246" t="s">
        <v>866</v>
      </c>
      <c r="C1015" s="324">
        <v>0</v>
      </c>
      <c r="D1015" s="324">
        <v>0</v>
      </c>
      <c r="E1015" s="399">
        <f t="shared" si="15"/>
        <v>0</v>
      </c>
    </row>
    <row r="1016" ht="36" customHeight="1" spans="1:5">
      <c r="A1016" s="398">
        <v>2150508</v>
      </c>
      <c r="B1016" s="246" t="s">
        <v>867</v>
      </c>
      <c r="C1016" s="324">
        <v>0</v>
      </c>
      <c r="D1016" s="324">
        <v>0</v>
      </c>
      <c r="E1016" s="399">
        <f t="shared" si="15"/>
        <v>0</v>
      </c>
    </row>
    <row r="1017" ht="36" customHeight="1" spans="1:5">
      <c r="A1017" s="398">
        <v>2150516</v>
      </c>
      <c r="B1017" s="246" t="s">
        <v>868</v>
      </c>
      <c r="C1017" s="324">
        <v>0</v>
      </c>
      <c r="D1017" s="324">
        <v>0</v>
      </c>
      <c r="E1017" s="399">
        <f t="shared" si="15"/>
        <v>0</v>
      </c>
    </row>
    <row r="1018" ht="36" customHeight="1" spans="1:5">
      <c r="A1018" s="398">
        <v>2150517</v>
      </c>
      <c r="B1018" s="246" t="s">
        <v>869</v>
      </c>
      <c r="C1018" s="324">
        <v>130</v>
      </c>
      <c r="D1018" s="324">
        <v>340</v>
      </c>
      <c r="E1018" s="399">
        <f t="shared" si="15"/>
        <v>1.615</v>
      </c>
    </row>
    <row r="1019" ht="36" customHeight="1" spans="1:5">
      <c r="A1019" s="398">
        <v>2150550</v>
      </c>
      <c r="B1019" s="246" t="s">
        <v>120</v>
      </c>
      <c r="C1019" s="324">
        <v>0</v>
      </c>
      <c r="D1019" s="324">
        <v>0</v>
      </c>
      <c r="E1019" s="399">
        <f t="shared" si="15"/>
        <v>0</v>
      </c>
    </row>
    <row r="1020" ht="36" customHeight="1" spans="1:5">
      <c r="A1020" s="398">
        <v>2150599</v>
      </c>
      <c r="B1020" s="246" t="s">
        <v>870</v>
      </c>
      <c r="C1020" s="324">
        <v>0</v>
      </c>
      <c r="D1020" s="324">
        <v>0</v>
      </c>
      <c r="E1020" s="399">
        <f t="shared" si="15"/>
        <v>0</v>
      </c>
    </row>
    <row r="1021" ht="36" customHeight="1" spans="1:5">
      <c r="A1021" s="398">
        <v>21507</v>
      </c>
      <c r="B1021" s="246" t="s">
        <v>871</v>
      </c>
      <c r="C1021" s="324">
        <f>SUM(C1022:C1027)</f>
        <v>0</v>
      </c>
      <c r="D1021" s="324">
        <f>SUM(D1022:D1027)</f>
        <v>0</v>
      </c>
      <c r="E1021" s="399">
        <f t="shared" si="15"/>
        <v>0</v>
      </c>
    </row>
    <row r="1022" ht="36" customHeight="1" spans="1:5">
      <c r="A1022" s="398">
        <v>2150701</v>
      </c>
      <c r="B1022" s="246" t="s">
        <v>111</v>
      </c>
      <c r="C1022" s="324">
        <v>0</v>
      </c>
      <c r="D1022" s="324">
        <v>0</v>
      </c>
      <c r="E1022" s="399">
        <f t="shared" si="15"/>
        <v>0</v>
      </c>
    </row>
    <row r="1023" ht="36" customHeight="1" spans="1:5">
      <c r="A1023" s="398">
        <v>2150702</v>
      </c>
      <c r="B1023" s="246" t="s">
        <v>112</v>
      </c>
      <c r="C1023" s="324">
        <v>0</v>
      </c>
      <c r="D1023" s="324">
        <v>0</v>
      </c>
      <c r="E1023" s="399">
        <f t="shared" si="15"/>
        <v>0</v>
      </c>
    </row>
    <row r="1024" ht="36" customHeight="1" spans="1:5">
      <c r="A1024" s="398">
        <v>2150703</v>
      </c>
      <c r="B1024" s="246" t="s">
        <v>113</v>
      </c>
      <c r="C1024" s="324">
        <v>0</v>
      </c>
      <c r="D1024" s="324">
        <v>0</v>
      </c>
      <c r="E1024" s="399">
        <f t="shared" si="15"/>
        <v>0</v>
      </c>
    </row>
    <row r="1025" ht="36" customHeight="1" spans="1:5">
      <c r="A1025" s="398">
        <v>2150704</v>
      </c>
      <c r="B1025" s="246" t="s">
        <v>872</v>
      </c>
      <c r="C1025" s="324">
        <v>0</v>
      </c>
      <c r="D1025" s="324">
        <v>0</v>
      </c>
      <c r="E1025" s="399">
        <f t="shared" si="15"/>
        <v>0</v>
      </c>
    </row>
    <row r="1026" ht="36" customHeight="1" spans="1:5">
      <c r="A1026" s="398">
        <v>2150705</v>
      </c>
      <c r="B1026" s="246" t="s">
        <v>873</v>
      </c>
      <c r="C1026" s="324">
        <v>0</v>
      </c>
      <c r="D1026" s="324">
        <v>0</v>
      </c>
      <c r="E1026" s="399">
        <f t="shared" si="15"/>
        <v>0</v>
      </c>
    </row>
    <row r="1027" ht="36" customHeight="1" spans="1:5">
      <c r="A1027" s="398">
        <v>2150799</v>
      </c>
      <c r="B1027" s="246" t="s">
        <v>874</v>
      </c>
      <c r="C1027" s="324">
        <v>0</v>
      </c>
      <c r="D1027" s="324">
        <v>0</v>
      </c>
      <c r="E1027" s="399">
        <f t="shared" si="15"/>
        <v>0</v>
      </c>
    </row>
    <row r="1028" ht="36" customHeight="1" spans="1:5">
      <c r="A1028" s="398">
        <v>21508</v>
      </c>
      <c r="B1028" s="246" t="s">
        <v>875</v>
      </c>
      <c r="C1028" s="324">
        <f>SUM(C1029:C1035)</f>
        <v>667</v>
      </c>
      <c r="D1028" s="324">
        <f>SUM(D1029:D1035)</f>
        <v>220</v>
      </c>
      <c r="E1028" s="399">
        <f t="shared" si="15"/>
        <v>-0.67</v>
      </c>
    </row>
    <row r="1029" ht="36" customHeight="1" spans="1:5">
      <c r="A1029" s="398">
        <v>2150801</v>
      </c>
      <c r="B1029" s="246" t="s">
        <v>111</v>
      </c>
      <c r="C1029" s="324">
        <v>0</v>
      </c>
      <c r="D1029" s="324">
        <v>0</v>
      </c>
      <c r="E1029" s="399">
        <f t="shared" ref="E1029:E1092" si="16">IFERROR(D1029/C1029-1,0)</f>
        <v>0</v>
      </c>
    </row>
    <row r="1030" ht="36" customHeight="1" spans="1:5">
      <c r="A1030" s="398">
        <v>2150802</v>
      </c>
      <c r="B1030" s="246" t="s">
        <v>112</v>
      </c>
      <c r="C1030" s="324">
        <v>0</v>
      </c>
      <c r="D1030" s="324">
        <v>0</v>
      </c>
      <c r="E1030" s="399">
        <f t="shared" si="16"/>
        <v>0</v>
      </c>
    </row>
    <row r="1031" ht="36" customHeight="1" spans="1:5">
      <c r="A1031" s="398">
        <v>2150803</v>
      </c>
      <c r="B1031" s="246" t="s">
        <v>113</v>
      </c>
      <c r="C1031" s="324">
        <v>0</v>
      </c>
      <c r="D1031" s="324">
        <v>0</v>
      </c>
      <c r="E1031" s="399">
        <f t="shared" si="16"/>
        <v>0</v>
      </c>
    </row>
    <row r="1032" ht="36" customHeight="1" spans="1:5">
      <c r="A1032" s="398">
        <v>2150804</v>
      </c>
      <c r="B1032" s="246" t="s">
        <v>876</v>
      </c>
      <c r="C1032" s="324">
        <v>0</v>
      </c>
      <c r="D1032" s="324">
        <v>0</v>
      </c>
      <c r="E1032" s="399">
        <f t="shared" si="16"/>
        <v>0</v>
      </c>
    </row>
    <row r="1033" ht="36" customHeight="1" spans="1:5">
      <c r="A1033" s="398">
        <v>2150805</v>
      </c>
      <c r="B1033" s="246" t="s">
        <v>877</v>
      </c>
      <c r="C1033" s="324">
        <v>667</v>
      </c>
      <c r="D1033" s="324">
        <v>220</v>
      </c>
      <c r="E1033" s="399">
        <f t="shared" si="16"/>
        <v>-0.67</v>
      </c>
    </row>
    <row r="1034" ht="36" customHeight="1" spans="1:5">
      <c r="A1034" s="398">
        <v>2150806</v>
      </c>
      <c r="B1034" s="246" t="s">
        <v>878</v>
      </c>
      <c r="C1034" s="324">
        <v>0</v>
      </c>
      <c r="D1034" s="324">
        <v>0</v>
      </c>
      <c r="E1034" s="399">
        <f t="shared" si="16"/>
        <v>0</v>
      </c>
    </row>
    <row r="1035" ht="36" customHeight="1" spans="1:5">
      <c r="A1035" s="398">
        <v>2150899</v>
      </c>
      <c r="B1035" s="246" t="s">
        <v>879</v>
      </c>
      <c r="C1035" s="324">
        <v>0</v>
      </c>
      <c r="D1035" s="324">
        <v>0</v>
      </c>
      <c r="E1035" s="399">
        <f t="shared" si="16"/>
        <v>0</v>
      </c>
    </row>
    <row r="1036" ht="36" customHeight="1" spans="1:5">
      <c r="A1036" s="398">
        <v>21599</v>
      </c>
      <c r="B1036" s="246" t="s">
        <v>880</v>
      </c>
      <c r="C1036" s="324">
        <f>SUM(C1037:C1041)</f>
        <v>0</v>
      </c>
      <c r="D1036" s="324">
        <f>SUM(D1037:D1041)</f>
        <v>0</v>
      </c>
      <c r="E1036" s="399">
        <f t="shared" si="16"/>
        <v>0</v>
      </c>
    </row>
    <row r="1037" ht="36" customHeight="1" spans="1:5">
      <c r="A1037" s="398">
        <v>2159901</v>
      </c>
      <c r="B1037" s="246" t="s">
        <v>881</v>
      </c>
      <c r="C1037" s="324">
        <v>0</v>
      </c>
      <c r="D1037" s="324">
        <v>0</v>
      </c>
      <c r="E1037" s="399">
        <f t="shared" si="16"/>
        <v>0</v>
      </c>
    </row>
    <row r="1038" ht="36" customHeight="1" spans="1:5">
      <c r="A1038" s="398">
        <v>2159904</v>
      </c>
      <c r="B1038" s="246" t="s">
        <v>882</v>
      </c>
      <c r="C1038" s="324">
        <v>0</v>
      </c>
      <c r="D1038" s="324">
        <v>0</v>
      </c>
      <c r="E1038" s="399">
        <f t="shared" si="16"/>
        <v>0</v>
      </c>
    </row>
    <row r="1039" ht="36" customHeight="1" spans="1:5">
      <c r="A1039" s="398">
        <v>2159905</v>
      </c>
      <c r="B1039" s="246" t="s">
        <v>883</v>
      </c>
      <c r="C1039" s="324">
        <v>0</v>
      </c>
      <c r="D1039" s="324">
        <v>0</v>
      </c>
      <c r="E1039" s="399">
        <f t="shared" si="16"/>
        <v>0</v>
      </c>
    </row>
    <row r="1040" ht="36" customHeight="1" spans="1:5">
      <c r="A1040" s="398">
        <v>2159906</v>
      </c>
      <c r="B1040" s="246" t="s">
        <v>884</v>
      </c>
      <c r="C1040" s="324">
        <v>0</v>
      </c>
      <c r="D1040" s="324">
        <v>0</v>
      </c>
      <c r="E1040" s="399">
        <f t="shared" si="16"/>
        <v>0</v>
      </c>
    </row>
    <row r="1041" ht="36" customHeight="1" spans="1:5">
      <c r="A1041" s="398">
        <v>2159999</v>
      </c>
      <c r="B1041" s="246" t="s">
        <v>885</v>
      </c>
      <c r="C1041" s="324">
        <v>0</v>
      </c>
      <c r="D1041" s="324">
        <v>0</v>
      </c>
      <c r="E1041" s="399">
        <f t="shared" si="16"/>
        <v>0</v>
      </c>
    </row>
    <row r="1042" ht="36" customHeight="1" spans="1:5">
      <c r="A1042" s="398">
        <v>216</v>
      </c>
      <c r="B1042" s="246" t="s">
        <v>74</v>
      </c>
      <c r="C1042" s="324">
        <f>SUM(C1043,C1053,C1059)</f>
        <v>506</v>
      </c>
      <c r="D1042" s="324">
        <f>SUM(D1043,D1053,D1059)</f>
        <v>856</v>
      </c>
      <c r="E1042" s="399">
        <f t="shared" si="16"/>
        <v>0.692</v>
      </c>
    </row>
    <row r="1043" ht="36" customHeight="1" spans="1:5">
      <c r="A1043" s="398">
        <v>21602</v>
      </c>
      <c r="B1043" s="246" t="s">
        <v>886</v>
      </c>
      <c r="C1043" s="324">
        <f>SUM(C1044:C1052)</f>
        <v>506</v>
      </c>
      <c r="D1043" s="324">
        <f>SUM(D1044:D1052)</f>
        <v>850</v>
      </c>
      <c r="E1043" s="399">
        <f t="shared" si="16"/>
        <v>0.68</v>
      </c>
    </row>
    <row r="1044" ht="36" customHeight="1" spans="1:5">
      <c r="A1044" s="398">
        <v>2160201</v>
      </c>
      <c r="B1044" s="246" t="s">
        <v>111</v>
      </c>
      <c r="C1044" s="324">
        <v>183</v>
      </c>
      <c r="D1044" s="324">
        <v>155</v>
      </c>
      <c r="E1044" s="399">
        <f t="shared" si="16"/>
        <v>-0.153</v>
      </c>
    </row>
    <row r="1045" ht="36" customHeight="1" spans="1:5">
      <c r="A1045" s="398">
        <v>2160202</v>
      </c>
      <c r="B1045" s="246" t="s">
        <v>112</v>
      </c>
      <c r="C1045" s="324">
        <v>11</v>
      </c>
      <c r="D1045" s="324">
        <v>10</v>
      </c>
      <c r="E1045" s="399">
        <f t="shared" si="16"/>
        <v>-0.091</v>
      </c>
    </row>
    <row r="1046" ht="36" customHeight="1" spans="1:5">
      <c r="A1046" s="398">
        <v>2160203</v>
      </c>
      <c r="B1046" s="246" t="s">
        <v>113</v>
      </c>
      <c r="C1046" s="324">
        <v>0</v>
      </c>
      <c r="D1046" s="324">
        <v>0</v>
      </c>
      <c r="E1046" s="399">
        <f t="shared" si="16"/>
        <v>0</v>
      </c>
    </row>
    <row r="1047" ht="36" customHeight="1" spans="1:5">
      <c r="A1047" s="398">
        <v>2160216</v>
      </c>
      <c r="B1047" s="246" t="s">
        <v>887</v>
      </c>
      <c r="C1047" s="324">
        <v>0</v>
      </c>
      <c r="D1047" s="324">
        <v>0</v>
      </c>
      <c r="E1047" s="399">
        <f t="shared" si="16"/>
        <v>0</v>
      </c>
    </row>
    <row r="1048" ht="36" customHeight="1" spans="1:5">
      <c r="A1048" s="398">
        <v>2160217</v>
      </c>
      <c r="B1048" s="246" t="s">
        <v>888</v>
      </c>
      <c r="C1048" s="324">
        <v>0</v>
      </c>
      <c r="D1048" s="324">
        <v>0</v>
      </c>
      <c r="E1048" s="399">
        <f t="shared" si="16"/>
        <v>0</v>
      </c>
    </row>
    <row r="1049" ht="36" customHeight="1" spans="1:5">
      <c r="A1049" s="398">
        <v>2160218</v>
      </c>
      <c r="B1049" s="246" t="s">
        <v>889</v>
      </c>
      <c r="C1049" s="324">
        <v>0</v>
      </c>
      <c r="D1049" s="324">
        <v>0</v>
      </c>
      <c r="E1049" s="399">
        <f t="shared" si="16"/>
        <v>0</v>
      </c>
    </row>
    <row r="1050" ht="36" customHeight="1" spans="1:5">
      <c r="A1050" s="398">
        <v>2160219</v>
      </c>
      <c r="B1050" s="246" t="s">
        <v>890</v>
      </c>
      <c r="C1050" s="324">
        <v>111</v>
      </c>
      <c r="D1050" s="324">
        <v>0</v>
      </c>
      <c r="E1050" s="399">
        <f t="shared" si="16"/>
        <v>-1</v>
      </c>
    </row>
    <row r="1051" ht="36" customHeight="1" spans="1:5">
      <c r="A1051" s="398">
        <v>2160250</v>
      </c>
      <c r="B1051" s="246" t="s">
        <v>120</v>
      </c>
      <c r="C1051" s="324">
        <v>0</v>
      </c>
      <c r="D1051" s="324">
        <v>0</v>
      </c>
      <c r="E1051" s="399">
        <f t="shared" si="16"/>
        <v>0</v>
      </c>
    </row>
    <row r="1052" ht="36" customHeight="1" spans="1:5">
      <c r="A1052" s="398">
        <v>2160299</v>
      </c>
      <c r="B1052" s="246" t="s">
        <v>891</v>
      </c>
      <c r="C1052" s="324">
        <v>201</v>
      </c>
      <c r="D1052" s="324">
        <v>685</v>
      </c>
      <c r="E1052" s="399">
        <f t="shared" si="16"/>
        <v>2.408</v>
      </c>
    </row>
    <row r="1053" ht="36" customHeight="1" spans="1:5">
      <c r="A1053" s="398">
        <v>21606</v>
      </c>
      <c r="B1053" s="246" t="s">
        <v>892</v>
      </c>
      <c r="C1053" s="324">
        <f>SUM(C1054:C1058)</f>
        <v>0</v>
      </c>
      <c r="D1053" s="324">
        <f>SUM(D1054:D1058)</f>
        <v>6</v>
      </c>
      <c r="E1053" s="399">
        <f t="shared" si="16"/>
        <v>0</v>
      </c>
    </row>
    <row r="1054" ht="36" customHeight="1" spans="1:5">
      <c r="A1054" s="398">
        <v>2160601</v>
      </c>
      <c r="B1054" s="246" t="s">
        <v>111</v>
      </c>
      <c r="C1054" s="324">
        <v>0</v>
      </c>
      <c r="D1054" s="324">
        <v>0</v>
      </c>
      <c r="E1054" s="399">
        <f t="shared" si="16"/>
        <v>0</v>
      </c>
    </row>
    <row r="1055" ht="36" customHeight="1" spans="1:5">
      <c r="A1055" s="398">
        <v>2160602</v>
      </c>
      <c r="B1055" s="246" t="s">
        <v>112</v>
      </c>
      <c r="C1055" s="324">
        <v>0</v>
      </c>
      <c r="D1055" s="324">
        <v>6</v>
      </c>
      <c r="E1055" s="399">
        <f t="shared" si="16"/>
        <v>0</v>
      </c>
    </row>
    <row r="1056" ht="36" customHeight="1" spans="1:5">
      <c r="A1056" s="398">
        <v>2160603</v>
      </c>
      <c r="B1056" s="246" t="s">
        <v>113</v>
      </c>
      <c r="C1056" s="324">
        <v>0</v>
      </c>
      <c r="D1056" s="324">
        <v>0</v>
      </c>
      <c r="E1056" s="399">
        <f t="shared" si="16"/>
        <v>0</v>
      </c>
    </row>
    <row r="1057" ht="36" customHeight="1" spans="1:5">
      <c r="A1057" s="398">
        <v>2160607</v>
      </c>
      <c r="B1057" s="246" t="s">
        <v>893</v>
      </c>
      <c r="C1057" s="324">
        <v>0</v>
      </c>
      <c r="D1057" s="324">
        <v>0</v>
      </c>
      <c r="E1057" s="399">
        <f t="shared" si="16"/>
        <v>0</v>
      </c>
    </row>
    <row r="1058" ht="36" customHeight="1" spans="1:5">
      <c r="A1058" s="398">
        <v>2160699</v>
      </c>
      <c r="B1058" s="246" t="s">
        <v>894</v>
      </c>
      <c r="C1058" s="324">
        <v>0</v>
      </c>
      <c r="D1058" s="324">
        <v>0</v>
      </c>
      <c r="E1058" s="399">
        <f t="shared" si="16"/>
        <v>0</v>
      </c>
    </row>
    <row r="1059" ht="36" customHeight="1" spans="1:5">
      <c r="A1059" s="398">
        <v>21699</v>
      </c>
      <c r="B1059" s="246" t="s">
        <v>895</v>
      </c>
      <c r="C1059" s="324">
        <f>SUM(C1060:C1061)</f>
        <v>0</v>
      </c>
      <c r="D1059" s="324">
        <f>SUM(D1060:D1061)</f>
        <v>0</v>
      </c>
      <c r="E1059" s="399">
        <f t="shared" si="16"/>
        <v>0</v>
      </c>
    </row>
    <row r="1060" ht="36" customHeight="1" spans="1:5">
      <c r="A1060" s="398">
        <v>2169901</v>
      </c>
      <c r="B1060" s="246" t="s">
        <v>896</v>
      </c>
      <c r="C1060" s="324">
        <v>0</v>
      </c>
      <c r="D1060" s="324">
        <v>0</v>
      </c>
      <c r="E1060" s="399">
        <f t="shared" si="16"/>
        <v>0</v>
      </c>
    </row>
    <row r="1061" ht="36" customHeight="1" spans="1:5">
      <c r="A1061" s="398">
        <v>2169999</v>
      </c>
      <c r="B1061" s="246" t="s">
        <v>897</v>
      </c>
      <c r="C1061" s="324">
        <v>0</v>
      </c>
      <c r="D1061" s="324">
        <v>0</v>
      </c>
      <c r="E1061" s="399">
        <f t="shared" si="16"/>
        <v>0</v>
      </c>
    </row>
    <row r="1062" ht="36" customHeight="1" spans="1:5">
      <c r="A1062" s="398">
        <v>217</v>
      </c>
      <c r="B1062" s="246" t="s">
        <v>76</v>
      </c>
      <c r="C1062" s="324">
        <f>SUM(C1063,C1070,C1080,C1086,C1089)</f>
        <v>0</v>
      </c>
      <c r="D1062" s="324">
        <f>SUM(D1063,D1070,D1080,D1086,D1089)</f>
        <v>0</v>
      </c>
      <c r="E1062" s="399">
        <f t="shared" si="16"/>
        <v>0</v>
      </c>
    </row>
    <row r="1063" ht="36" customHeight="1" spans="1:5">
      <c r="A1063" s="398">
        <v>21701</v>
      </c>
      <c r="B1063" s="246" t="s">
        <v>898</v>
      </c>
      <c r="C1063" s="324">
        <f>SUM(C1064:C1069)</f>
        <v>0</v>
      </c>
      <c r="D1063" s="324">
        <f>SUM(D1064:D1069)</f>
        <v>0</v>
      </c>
      <c r="E1063" s="399">
        <f t="shared" si="16"/>
        <v>0</v>
      </c>
    </row>
    <row r="1064" ht="36" customHeight="1" spans="1:5">
      <c r="A1064" s="398">
        <v>2170101</v>
      </c>
      <c r="B1064" s="246" t="s">
        <v>111</v>
      </c>
      <c r="C1064" s="324">
        <v>0</v>
      </c>
      <c r="D1064" s="324">
        <v>0</v>
      </c>
      <c r="E1064" s="399">
        <f t="shared" si="16"/>
        <v>0</v>
      </c>
    </row>
    <row r="1065" ht="36" customHeight="1" spans="1:5">
      <c r="A1065" s="398">
        <v>2170102</v>
      </c>
      <c r="B1065" s="246" t="s">
        <v>112</v>
      </c>
      <c r="C1065" s="324">
        <v>0</v>
      </c>
      <c r="D1065" s="324">
        <v>0</v>
      </c>
      <c r="E1065" s="399">
        <f t="shared" si="16"/>
        <v>0</v>
      </c>
    </row>
    <row r="1066" ht="36" customHeight="1" spans="1:5">
      <c r="A1066" s="398">
        <v>2170103</v>
      </c>
      <c r="B1066" s="246" t="s">
        <v>113</v>
      </c>
      <c r="C1066" s="324">
        <v>0</v>
      </c>
      <c r="D1066" s="324">
        <v>0</v>
      </c>
      <c r="E1066" s="399">
        <f t="shared" si="16"/>
        <v>0</v>
      </c>
    </row>
    <row r="1067" ht="36" customHeight="1" spans="1:5">
      <c r="A1067" s="398">
        <v>2170104</v>
      </c>
      <c r="B1067" s="246" t="s">
        <v>899</v>
      </c>
      <c r="C1067" s="324">
        <v>0</v>
      </c>
      <c r="D1067" s="324">
        <v>0</v>
      </c>
      <c r="E1067" s="399">
        <f t="shared" si="16"/>
        <v>0</v>
      </c>
    </row>
    <row r="1068" ht="36" customHeight="1" spans="1:5">
      <c r="A1068" s="398">
        <v>2170150</v>
      </c>
      <c r="B1068" s="246" t="s">
        <v>120</v>
      </c>
      <c r="C1068" s="324">
        <v>0</v>
      </c>
      <c r="D1068" s="324">
        <v>0</v>
      </c>
      <c r="E1068" s="399">
        <f t="shared" si="16"/>
        <v>0</v>
      </c>
    </row>
    <row r="1069" ht="36" customHeight="1" spans="1:5">
      <c r="A1069" s="398">
        <v>2170199</v>
      </c>
      <c r="B1069" s="246" t="s">
        <v>900</v>
      </c>
      <c r="C1069" s="324">
        <v>0</v>
      </c>
      <c r="D1069" s="324">
        <v>0</v>
      </c>
      <c r="E1069" s="399">
        <f t="shared" si="16"/>
        <v>0</v>
      </c>
    </row>
    <row r="1070" ht="36" customHeight="1" spans="1:5">
      <c r="A1070" s="398">
        <v>21702</v>
      </c>
      <c r="B1070" s="246" t="s">
        <v>901</v>
      </c>
      <c r="C1070" s="324">
        <f>SUM(C1071:C1079)</f>
        <v>0</v>
      </c>
      <c r="D1070" s="324">
        <f>SUM(D1071:D1079)</f>
        <v>0</v>
      </c>
      <c r="E1070" s="399">
        <f t="shared" si="16"/>
        <v>0</v>
      </c>
    </row>
    <row r="1071" ht="36" customHeight="1" spans="1:5">
      <c r="A1071" s="398">
        <v>2170201</v>
      </c>
      <c r="B1071" s="246" t="s">
        <v>902</v>
      </c>
      <c r="C1071" s="324">
        <v>0</v>
      </c>
      <c r="D1071" s="324">
        <v>0</v>
      </c>
      <c r="E1071" s="399">
        <f t="shared" si="16"/>
        <v>0</v>
      </c>
    </row>
    <row r="1072" ht="36" customHeight="1" spans="1:5">
      <c r="A1072" s="398">
        <v>2170202</v>
      </c>
      <c r="B1072" s="246" t="s">
        <v>903</v>
      </c>
      <c r="C1072" s="324">
        <v>0</v>
      </c>
      <c r="D1072" s="324">
        <v>0</v>
      </c>
      <c r="E1072" s="399">
        <f t="shared" si="16"/>
        <v>0</v>
      </c>
    </row>
    <row r="1073" ht="36" customHeight="1" spans="1:5">
      <c r="A1073" s="398">
        <v>2170203</v>
      </c>
      <c r="B1073" s="246" t="s">
        <v>904</v>
      </c>
      <c r="C1073" s="324">
        <v>0</v>
      </c>
      <c r="D1073" s="324">
        <v>0</v>
      </c>
      <c r="E1073" s="399">
        <f t="shared" si="16"/>
        <v>0</v>
      </c>
    </row>
    <row r="1074" ht="36" customHeight="1" spans="1:5">
      <c r="A1074" s="398">
        <v>2170204</v>
      </c>
      <c r="B1074" s="246" t="s">
        <v>905</v>
      </c>
      <c r="C1074" s="324">
        <v>0</v>
      </c>
      <c r="D1074" s="324">
        <v>0</v>
      </c>
      <c r="E1074" s="399">
        <f t="shared" si="16"/>
        <v>0</v>
      </c>
    </row>
    <row r="1075" ht="36" customHeight="1" spans="1:5">
      <c r="A1075" s="398">
        <v>2170205</v>
      </c>
      <c r="B1075" s="246" t="s">
        <v>906</v>
      </c>
      <c r="C1075" s="324">
        <v>0</v>
      </c>
      <c r="D1075" s="324">
        <v>0</v>
      </c>
      <c r="E1075" s="399">
        <f t="shared" si="16"/>
        <v>0</v>
      </c>
    </row>
    <row r="1076" ht="36" customHeight="1" spans="1:5">
      <c r="A1076" s="398">
        <v>2170206</v>
      </c>
      <c r="B1076" s="246" t="s">
        <v>907</v>
      </c>
      <c r="C1076" s="324">
        <v>0</v>
      </c>
      <c r="D1076" s="324">
        <v>0</v>
      </c>
      <c r="E1076" s="399">
        <f t="shared" si="16"/>
        <v>0</v>
      </c>
    </row>
    <row r="1077" ht="36" customHeight="1" spans="1:5">
      <c r="A1077" s="398">
        <v>2170207</v>
      </c>
      <c r="B1077" s="246" t="s">
        <v>908</v>
      </c>
      <c r="C1077" s="324">
        <v>0</v>
      </c>
      <c r="D1077" s="324">
        <v>0</v>
      </c>
      <c r="E1077" s="399">
        <f t="shared" si="16"/>
        <v>0</v>
      </c>
    </row>
    <row r="1078" ht="36" customHeight="1" spans="1:5">
      <c r="A1078" s="398">
        <v>2170208</v>
      </c>
      <c r="B1078" s="246" t="s">
        <v>909</v>
      </c>
      <c r="C1078" s="324">
        <v>0</v>
      </c>
      <c r="D1078" s="324">
        <v>0</v>
      </c>
      <c r="E1078" s="399">
        <f t="shared" si="16"/>
        <v>0</v>
      </c>
    </row>
    <row r="1079" ht="36" customHeight="1" spans="1:5">
      <c r="A1079" s="398">
        <v>2170299</v>
      </c>
      <c r="B1079" s="246" t="s">
        <v>910</v>
      </c>
      <c r="C1079" s="324">
        <v>0</v>
      </c>
      <c r="D1079" s="324">
        <v>0</v>
      </c>
      <c r="E1079" s="399">
        <f t="shared" si="16"/>
        <v>0</v>
      </c>
    </row>
    <row r="1080" ht="36" customHeight="1" spans="1:5">
      <c r="A1080" s="398">
        <v>21703</v>
      </c>
      <c r="B1080" s="246" t="s">
        <v>911</v>
      </c>
      <c r="C1080" s="324">
        <f>SUM(C1081:C1085)</f>
        <v>0</v>
      </c>
      <c r="D1080" s="324">
        <f>SUM(D1081:D1085)</f>
        <v>0</v>
      </c>
      <c r="E1080" s="399">
        <f t="shared" si="16"/>
        <v>0</v>
      </c>
    </row>
    <row r="1081" ht="36" customHeight="1" spans="1:5">
      <c r="A1081" s="398">
        <v>2170301</v>
      </c>
      <c r="B1081" s="246" t="s">
        <v>912</v>
      </c>
      <c r="C1081" s="324">
        <v>0</v>
      </c>
      <c r="D1081" s="324">
        <v>0</v>
      </c>
      <c r="E1081" s="399">
        <f t="shared" si="16"/>
        <v>0</v>
      </c>
    </row>
    <row r="1082" ht="36" customHeight="1" spans="1:5">
      <c r="A1082" s="398">
        <v>2170302</v>
      </c>
      <c r="B1082" s="246" t="s">
        <v>913</v>
      </c>
      <c r="C1082" s="324">
        <v>0</v>
      </c>
      <c r="D1082" s="324">
        <v>0</v>
      </c>
      <c r="E1082" s="399">
        <f t="shared" si="16"/>
        <v>0</v>
      </c>
    </row>
    <row r="1083" ht="36" customHeight="1" spans="1:5">
      <c r="A1083" s="398">
        <v>2170303</v>
      </c>
      <c r="B1083" s="246" t="s">
        <v>914</v>
      </c>
      <c r="C1083" s="324">
        <v>0</v>
      </c>
      <c r="D1083" s="324">
        <v>0</v>
      </c>
      <c r="E1083" s="399">
        <f t="shared" si="16"/>
        <v>0</v>
      </c>
    </row>
    <row r="1084" ht="36" customHeight="1" spans="1:5">
      <c r="A1084" s="398">
        <v>2170304</v>
      </c>
      <c r="B1084" s="246" t="s">
        <v>915</v>
      </c>
      <c r="C1084" s="324">
        <v>0</v>
      </c>
      <c r="D1084" s="324">
        <v>0</v>
      </c>
      <c r="E1084" s="399">
        <f t="shared" si="16"/>
        <v>0</v>
      </c>
    </row>
    <row r="1085" ht="36" customHeight="1" spans="1:5">
      <c r="A1085" s="398">
        <v>2170399</v>
      </c>
      <c r="B1085" s="246" t="s">
        <v>916</v>
      </c>
      <c r="C1085" s="324">
        <v>0</v>
      </c>
      <c r="D1085" s="324">
        <v>0</v>
      </c>
      <c r="E1085" s="399">
        <f t="shared" si="16"/>
        <v>0</v>
      </c>
    </row>
    <row r="1086" ht="36" customHeight="1" spans="1:5">
      <c r="A1086" s="398">
        <v>21704</v>
      </c>
      <c r="B1086" s="246" t="s">
        <v>917</v>
      </c>
      <c r="C1086" s="324">
        <f>SUM(C1087:C1088)</f>
        <v>0</v>
      </c>
      <c r="D1086" s="324">
        <f>SUM(D1087:D1088)</f>
        <v>0</v>
      </c>
      <c r="E1086" s="399">
        <f t="shared" si="16"/>
        <v>0</v>
      </c>
    </row>
    <row r="1087" ht="36" customHeight="1" spans="1:5">
      <c r="A1087" s="398">
        <v>2170401</v>
      </c>
      <c r="B1087" s="246" t="s">
        <v>918</v>
      </c>
      <c r="C1087" s="324">
        <v>0</v>
      </c>
      <c r="D1087" s="324">
        <v>0</v>
      </c>
      <c r="E1087" s="399">
        <f t="shared" si="16"/>
        <v>0</v>
      </c>
    </row>
    <row r="1088" ht="36" customHeight="1" spans="1:5">
      <c r="A1088" s="398">
        <v>2170499</v>
      </c>
      <c r="B1088" s="246" t="s">
        <v>919</v>
      </c>
      <c r="C1088" s="324">
        <v>0</v>
      </c>
      <c r="D1088" s="324">
        <v>0</v>
      </c>
      <c r="E1088" s="399">
        <f t="shared" si="16"/>
        <v>0</v>
      </c>
    </row>
    <row r="1089" ht="36" customHeight="1" spans="1:5">
      <c r="A1089" s="398">
        <v>21799</v>
      </c>
      <c r="B1089" s="246" t="s">
        <v>920</v>
      </c>
      <c r="C1089" s="324">
        <f>SUM(C1090:C1091)</f>
        <v>0</v>
      </c>
      <c r="D1089" s="324">
        <f>SUM(D1090:D1091)</f>
        <v>0</v>
      </c>
      <c r="E1089" s="399">
        <f t="shared" si="16"/>
        <v>0</v>
      </c>
    </row>
    <row r="1090" ht="36" customHeight="1" spans="1:5">
      <c r="A1090" s="398">
        <v>2179902</v>
      </c>
      <c r="B1090" s="246" t="s">
        <v>921</v>
      </c>
      <c r="C1090" s="324">
        <v>0</v>
      </c>
      <c r="D1090" s="324">
        <v>0</v>
      </c>
      <c r="E1090" s="399">
        <f t="shared" si="16"/>
        <v>0</v>
      </c>
    </row>
    <row r="1091" ht="36" customHeight="1" spans="1:5">
      <c r="A1091" s="398">
        <v>2179999</v>
      </c>
      <c r="B1091" s="246" t="s">
        <v>922</v>
      </c>
      <c r="C1091" s="324">
        <v>0</v>
      </c>
      <c r="D1091" s="324">
        <v>0</v>
      </c>
      <c r="E1091" s="399">
        <f t="shared" si="16"/>
        <v>0</v>
      </c>
    </row>
    <row r="1092" ht="36" customHeight="1" spans="1:5">
      <c r="A1092" s="398">
        <v>219</v>
      </c>
      <c r="B1092" s="246" t="s">
        <v>78</v>
      </c>
      <c r="C1092" s="324">
        <f>SUM(C1093:C1101)</f>
        <v>0</v>
      </c>
      <c r="D1092" s="324">
        <f>SUM(D1093:D1101)</f>
        <v>0</v>
      </c>
      <c r="E1092" s="399">
        <f t="shared" si="16"/>
        <v>0</v>
      </c>
    </row>
    <row r="1093" ht="36" customHeight="1" spans="1:5">
      <c r="A1093" s="398">
        <v>21901</v>
      </c>
      <c r="B1093" s="246" t="s">
        <v>923</v>
      </c>
      <c r="C1093" s="324">
        <v>0</v>
      </c>
      <c r="D1093" s="324">
        <v>0</v>
      </c>
      <c r="E1093" s="399">
        <f t="shared" ref="E1093:E1156" si="17">IFERROR(D1093/C1093-1,0)</f>
        <v>0</v>
      </c>
    </row>
    <row r="1094" ht="36" customHeight="1" spans="1:5">
      <c r="A1094" s="398">
        <v>21902</v>
      </c>
      <c r="B1094" s="246" t="s">
        <v>924</v>
      </c>
      <c r="C1094" s="324">
        <v>0</v>
      </c>
      <c r="D1094" s="324">
        <v>0</v>
      </c>
      <c r="E1094" s="399">
        <f t="shared" si="17"/>
        <v>0</v>
      </c>
    </row>
    <row r="1095" ht="36" customHeight="1" spans="1:5">
      <c r="A1095" s="398">
        <v>21903</v>
      </c>
      <c r="B1095" s="246" t="s">
        <v>925</v>
      </c>
      <c r="C1095" s="324">
        <v>0</v>
      </c>
      <c r="D1095" s="324">
        <v>0</v>
      </c>
      <c r="E1095" s="399">
        <f t="shared" si="17"/>
        <v>0</v>
      </c>
    </row>
    <row r="1096" ht="36" customHeight="1" spans="1:5">
      <c r="A1096" s="398">
        <v>21904</v>
      </c>
      <c r="B1096" s="246" t="s">
        <v>926</v>
      </c>
      <c r="C1096" s="324">
        <v>0</v>
      </c>
      <c r="D1096" s="324">
        <v>0</v>
      </c>
      <c r="E1096" s="399">
        <f t="shared" si="17"/>
        <v>0</v>
      </c>
    </row>
    <row r="1097" ht="36" customHeight="1" spans="1:5">
      <c r="A1097" s="398">
        <v>21905</v>
      </c>
      <c r="B1097" s="246" t="s">
        <v>927</v>
      </c>
      <c r="C1097" s="324">
        <v>0</v>
      </c>
      <c r="D1097" s="324">
        <v>0</v>
      </c>
      <c r="E1097" s="399">
        <f t="shared" si="17"/>
        <v>0</v>
      </c>
    </row>
    <row r="1098" ht="36" customHeight="1" spans="1:5">
      <c r="A1098" s="398">
        <v>21906</v>
      </c>
      <c r="B1098" s="246" t="s">
        <v>708</v>
      </c>
      <c r="C1098" s="324">
        <v>0</v>
      </c>
      <c r="D1098" s="324">
        <v>0</v>
      </c>
      <c r="E1098" s="399">
        <f t="shared" si="17"/>
        <v>0</v>
      </c>
    </row>
    <row r="1099" ht="36" customHeight="1" spans="1:5">
      <c r="A1099" s="398">
        <v>21907</v>
      </c>
      <c r="B1099" s="246" t="s">
        <v>928</v>
      </c>
      <c r="C1099" s="324">
        <v>0</v>
      </c>
      <c r="D1099" s="324">
        <v>0</v>
      </c>
      <c r="E1099" s="399">
        <f t="shared" si="17"/>
        <v>0</v>
      </c>
    </row>
    <row r="1100" ht="36" customHeight="1" spans="1:5">
      <c r="A1100" s="398">
        <v>21908</v>
      </c>
      <c r="B1100" s="246" t="s">
        <v>929</v>
      </c>
      <c r="C1100" s="324">
        <v>0</v>
      </c>
      <c r="D1100" s="324">
        <v>0</v>
      </c>
      <c r="E1100" s="399">
        <f t="shared" si="17"/>
        <v>0</v>
      </c>
    </row>
    <row r="1101" ht="36" customHeight="1" spans="1:5">
      <c r="A1101" s="398">
        <v>21999</v>
      </c>
      <c r="B1101" s="246" t="s">
        <v>930</v>
      </c>
      <c r="C1101" s="324">
        <v>0</v>
      </c>
      <c r="D1101" s="324">
        <v>0</v>
      </c>
      <c r="E1101" s="399">
        <f t="shared" si="17"/>
        <v>0</v>
      </c>
    </row>
    <row r="1102" ht="36" customHeight="1" spans="1:5">
      <c r="A1102" s="398">
        <v>220</v>
      </c>
      <c r="B1102" s="246" t="s">
        <v>80</v>
      </c>
      <c r="C1102" s="324">
        <f>SUM(C1103,C1130,C1145)</f>
        <v>7194</v>
      </c>
      <c r="D1102" s="324">
        <f>SUM(D1103,D1130,D1145)</f>
        <v>5285</v>
      </c>
      <c r="E1102" s="399">
        <f t="shared" si="17"/>
        <v>-0.265</v>
      </c>
    </row>
    <row r="1103" ht="36" customHeight="1" spans="1:5">
      <c r="A1103" s="398">
        <v>22001</v>
      </c>
      <c r="B1103" s="246" t="s">
        <v>931</v>
      </c>
      <c r="C1103" s="324">
        <f>SUM(C1104:C1129)</f>
        <v>7120</v>
      </c>
      <c r="D1103" s="324">
        <f>SUM(D1104:D1129)</f>
        <v>5220</v>
      </c>
      <c r="E1103" s="399">
        <f t="shared" si="17"/>
        <v>-0.267</v>
      </c>
    </row>
    <row r="1104" ht="36" customHeight="1" spans="1:5">
      <c r="A1104" s="398">
        <v>2200101</v>
      </c>
      <c r="B1104" s="246" t="s">
        <v>111</v>
      </c>
      <c r="C1104" s="324">
        <v>854</v>
      </c>
      <c r="D1104" s="324">
        <v>740</v>
      </c>
      <c r="E1104" s="399">
        <f t="shared" si="17"/>
        <v>-0.133</v>
      </c>
    </row>
    <row r="1105" ht="36" customHeight="1" spans="1:5">
      <c r="A1105" s="398">
        <v>2200102</v>
      </c>
      <c r="B1105" s="246" t="s">
        <v>112</v>
      </c>
      <c r="C1105" s="324">
        <v>96</v>
      </c>
      <c r="D1105" s="324">
        <v>20</v>
      </c>
      <c r="E1105" s="399">
        <f t="shared" si="17"/>
        <v>-0.792</v>
      </c>
    </row>
    <row r="1106" ht="36" customHeight="1" spans="1:5">
      <c r="A1106" s="398">
        <v>2200103</v>
      </c>
      <c r="B1106" s="246" t="s">
        <v>113</v>
      </c>
      <c r="C1106" s="324">
        <v>0</v>
      </c>
      <c r="D1106" s="324">
        <v>0</v>
      </c>
      <c r="E1106" s="399">
        <f t="shared" si="17"/>
        <v>0</v>
      </c>
    </row>
    <row r="1107" ht="36" customHeight="1" spans="1:5">
      <c r="A1107" s="398">
        <v>2200104</v>
      </c>
      <c r="B1107" s="246" t="s">
        <v>932</v>
      </c>
      <c r="C1107" s="324">
        <v>612</v>
      </c>
      <c r="D1107" s="324">
        <v>10</v>
      </c>
      <c r="E1107" s="399">
        <f t="shared" si="17"/>
        <v>-0.984</v>
      </c>
    </row>
    <row r="1108" ht="36" customHeight="1" spans="1:5">
      <c r="A1108" s="398">
        <v>2200106</v>
      </c>
      <c r="B1108" s="246" t="s">
        <v>933</v>
      </c>
      <c r="C1108" s="324">
        <v>0</v>
      </c>
      <c r="D1108" s="324">
        <v>230</v>
      </c>
      <c r="E1108" s="399">
        <f t="shared" si="17"/>
        <v>0</v>
      </c>
    </row>
    <row r="1109" ht="36" customHeight="1" spans="1:5">
      <c r="A1109" s="398">
        <v>2200107</v>
      </c>
      <c r="B1109" s="246" t="s">
        <v>934</v>
      </c>
      <c r="C1109" s="324">
        <v>0</v>
      </c>
      <c r="D1109" s="324">
        <v>0</v>
      </c>
      <c r="E1109" s="399">
        <f t="shared" si="17"/>
        <v>0</v>
      </c>
    </row>
    <row r="1110" ht="36" customHeight="1" spans="1:5">
      <c r="A1110" s="398">
        <v>2200108</v>
      </c>
      <c r="B1110" s="246" t="s">
        <v>935</v>
      </c>
      <c r="C1110" s="324">
        <v>0</v>
      </c>
      <c r="D1110" s="324">
        <v>0</v>
      </c>
      <c r="E1110" s="399">
        <f t="shared" si="17"/>
        <v>0</v>
      </c>
    </row>
    <row r="1111" ht="36" customHeight="1" spans="1:5">
      <c r="A1111" s="398">
        <v>2200109</v>
      </c>
      <c r="B1111" s="246" t="s">
        <v>936</v>
      </c>
      <c r="C1111" s="324">
        <v>0</v>
      </c>
      <c r="D1111" s="324">
        <v>30</v>
      </c>
      <c r="E1111" s="399">
        <f t="shared" si="17"/>
        <v>0</v>
      </c>
    </row>
    <row r="1112" ht="36" customHeight="1" spans="1:5">
      <c r="A1112" s="398">
        <v>2200112</v>
      </c>
      <c r="B1112" s="246" t="s">
        <v>937</v>
      </c>
      <c r="C1112" s="324">
        <v>3059</v>
      </c>
      <c r="D1112" s="324">
        <v>0</v>
      </c>
      <c r="E1112" s="399">
        <f t="shared" si="17"/>
        <v>-1</v>
      </c>
    </row>
    <row r="1113" ht="36" customHeight="1" spans="1:5">
      <c r="A1113" s="398">
        <v>2200113</v>
      </c>
      <c r="B1113" s="246" t="s">
        <v>938</v>
      </c>
      <c r="C1113" s="324">
        <v>0</v>
      </c>
      <c r="D1113" s="324">
        <v>0</v>
      </c>
      <c r="E1113" s="399">
        <f t="shared" si="17"/>
        <v>0</v>
      </c>
    </row>
    <row r="1114" ht="36" customHeight="1" spans="1:5">
      <c r="A1114" s="398">
        <v>2200114</v>
      </c>
      <c r="B1114" s="246" t="s">
        <v>939</v>
      </c>
      <c r="C1114" s="324">
        <v>0</v>
      </c>
      <c r="D1114" s="324">
        <v>0</v>
      </c>
      <c r="E1114" s="399">
        <f t="shared" si="17"/>
        <v>0</v>
      </c>
    </row>
    <row r="1115" ht="36" customHeight="1" spans="1:5">
      <c r="A1115" s="398">
        <v>2200115</v>
      </c>
      <c r="B1115" s="246" t="s">
        <v>940</v>
      </c>
      <c r="C1115" s="324">
        <v>0</v>
      </c>
      <c r="D1115" s="324">
        <v>0</v>
      </c>
      <c r="E1115" s="399">
        <f t="shared" si="17"/>
        <v>0</v>
      </c>
    </row>
    <row r="1116" ht="36" customHeight="1" spans="1:5">
      <c r="A1116" s="398">
        <v>2200116</v>
      </c>
      <c r="B1116" s="246" t="s">
        <v>941</v>
      </c>
      <c r="C1116" s="324">
        <v>0</v>
      </c>
      <c r="D1116" s="324">
        <v>0</v>
      </c>
      <c r="E1116" s="399">
        <f t="shared" si="17"/>
        <v>0</v>
      </c>
    </row>
    <row r="1117" ht="36" customHeight="1" spans="1:5">
      <c r="A1117" s="398">
        <v>2200119</v>
      </c>
      <c r="B1117" s="246" t="s">
        <v>942</v>
      </c>
      <c r="C1117" s="324">
        <v>0</v>
      </c>
      <c r="D1117" s="324">
        <v>0</v>
      </c>
      <c r="E1117" s="399">
        <f t="shared" si="17"/>
        <v>0</v>
      </c>
    </row>
    <row r="1118" ht="36" customHeight="1" spans="1:5">
      <c r="A1118" s="398">
        <v>2200120</v>
      </c>
      <c r="B1118" s="246" t="s">
        <v>943</v>
      </c>
      <c r="C1118" s="324">
        <v>0</v>
      </c>
      <c r="D1118" s="324">
        <v>0</v>
      </c>
      <c r="E1118" s="399">
        <f t="shared" si="17"/>
        <v>0</v>
      </c>
    </row>
    <row r="1119" ht="36" customHeight="1" spans="1:5">
      <c r="A1119" s="398">
        <v>2200121</v>
      </c>
      <c r="B1119" s="246" t="s">
        <v>944</v>
      </c>
      <c r="C1119" s="324">
        <v>0</v>
      </c>
      <c r="D1119" s="324">
        <v>0</v>
      </c>
      <c r="E1119" s="399">
        <f t="shared" si="17"/>
        <v>0</v>
      </c>
    </row>
    <row r="1120" ht="36" customHeight="1" spans="1:5">
      <c r="A1120" s="398">
        <v>2200122</v>
      </c>
      <c r="B1120" s="246" t="s">
        <v>945</v>
      </c>
      <c r="C1120" s="324">
        <v>0</v>
      </c>
      <c r="D1120" s="324">
        <v>0</v>
      </c>
      <c r="E1120" s="399">
        <f t="shared" si="17"/>
        <v>0</v>
      </c>
    </row>
    <row r="1121" ht="36" customHeight="1" spans="1:5">
      <c r="A1121" s="398">
        <v>2200123</v>
      </c>
      <c r="B1121" s="246" t="s">
        <v>946</v>
      </c>
      <c r="C1121" s="324">
        <v>0</v>
      </c>
      <c r="D1121" s="324">
        <v>0</v>
      </c>
      <c r="E1121" s="399">
        <f t="shared" si="17"/>
        <v>0</v>
      </c>
    </row>
    <row r="1122" ht="36" customHeight="1" spans="1:5">
      <c r="A1122" s="398">
        <v>2200124</v>
      </c>
      <c r="B1122" s="246" t="s">
        <v>947</v>
      </c>
      <c r="C1122" s="324">
        <v>0</v>
      </c>
      <c r="D1122" s="324">
        <v>0</v>
      </c>
      <c r="E1122" s="399">
        <f t="shared" si="17"/>
        <v>0</v>
      </c>
    </row>
    <row r="1123" ht="36" customHeight="1" spans="1:5">
      <c r="A1123" s="398">
        <v>2200125</v>
      </c>
      <c r="B1123" s="246" t="s">
        <v>948</v>
      </c>
      <c r="C1123" s="324">
        <v>0</v>
      </c>
      <c r="D1123" s="324">
        <v>0</v>
      </c>
      <c r="E1123" s="399">
        <f t="shared" si="17"/>
        <v>0</v>
      </c>
    </row>
    <row r="1124" ht="36" customHeight="1" spans="1:5">
      <c r="A1124" s="398">
        <v>2200126</v>
      </c>
      <c r="B1124" s="246" t="s">
        <v>949</v>
      </c>
      <c r="C1124" s="324">
        <v>0</v>
      </c>
      <c r="D1124" s="324">
        <v>0</v>
      </c>
      <c r="E1124" s="399">
        <f t="shared" si="17"/>
        <v>0</v>
      </c>
    </row>
    <row r="1125" ht="36" customHeight="1" spans="1:5">
      <c r="A1125" s="398">
        <v>2200127</v>
      </c>
      <c r="B1125" s="246" t="s">
        <v>950</v>
      </c>
      <c r="C1125" s="324">
        <v>0</v>
      </c>
      <c r="D1125" s="324">
        <v>0</v>
      </c>
      <c r="E1125" s="399">
        <f t="shared" si="17"/>
        <v>0</v>
      </c>
    </row>
    <row r="1126" ht="36" customHeight="1" spans="1:5">
      <c r="A1126" s="398">
        <v>2200128</v>
      </c>
      <c r="B1126" s="246" t="s">
        <v>951</v>
      </c>
      <c r="C1126" s="324">
        <v>0</v>
      </c>
      <c r="D1126" s="324">
        <v>0</v>
      </c>
      <c r="E1126" s="399">
        <f t="shared" si="17"/>
        <v>0</v>
      </c>
    </row>
    <row r="1127" ht="36" customHeight="1" spans="1:5">
      <c r="A1127" s="398">
        <v>2200129</v>
      </c>
      <c r="B1127" s="246" t="s">
        <v>952</v>
      </c>
      <c r="C1127" s="324">
        <v>0</v>
      </c>
      <c r="D1127" s="324">
        <v>0</v>
      </c>
      <c r="E1127" s="399">
        <f t="shared" si="17"/>
        <v>0</v>
      </c>
    </row>
    <row r="1128" ht="36" customHeight="1" spans="1:5">
      <c r="A1128" s="398">
        <v>2200150</v>
      </c>
      <c r="B1128" s="246" t="s">
        <v>120</v>
      </c>
      <c r="C1128" s="324">
        <v>0</v>
      </c>
      <c r="D1128" s="324">
        <v>0</v>
      </c>
      <c r="E1128" s="399">
        <f t="shared" si="17"/>
        <v>0</v>
      </c>
    </row>
    <row r="1129" ht="36" customHeight="1" spans="1:5">
      <c r="A1129" s="398">
        <v>2200199</v>
      </c>
      <c r="B1129" s="246" t="s">
        <v>953</v>
      </c>
      <c r="C1129" s="324">
        <v>2499</v>
      </c>
      <c r="D1129" s="324">
        <v>4190</v>
      </c>
      <c r="E1129" s="399">
        <f t="shared" si="17"/>
        <v>0.677</v>
      </c>
    </row>
    <row r="1130" ht="36" customHeight="1" spans="1:5">
      <c r="A1130" s="398">
        <v>22005</v>
      </c>
      <c r="B1130" s="246" t="s">
        <v>954</v>
      </c>
      <c r="C1130" s="324">
        <f>SUM(C1131:C1144)</f>
        <v>74</v>
      </c>
      <c r="D1130" s="324">
        <f>SUM(D1131:D1144)</f>
        <v>65</v>
      </c>
      <c r="E1130" s="399">
        <f t="shared" si="17"/>
        <v>-0.122</v>
      </c>
    </row>
    <row r="1131" ht="36" customHeight="1" spans="1:5">
      <c r="A1131" s="398">
        <v>2200501</v>
      </c>
      <c r="B1131" s="246" t="s">
        <v>111</v>
      </c>
      <c r="C1131" s="324">
        <v>74</v>
      </c>
      <c r="D1131" s="324">
        <v>30</v>
      </c>
      <c r="E1131" s="399">
        <f t="shared" si="17"/>
        <v>-0.595</v>
      </c>
    </row>
    <row r="1132" ht="36" customHeight="1" spans="1:5">
      <c r="A1132" s="398">
        <v>2200502</v>
      </c>
      <c r="B1132" s="246" t="s">
        <v>112</v>
      </c>
      <c r="C1132" s="324">
        <v>0</v>
      </c>
      <c r="D1132" s="324">
        <v>0</v>
      </c>
      <c r="E1132" s="399">
        <f t="shared" si="17"/>
        <v>0</v>
      </c>
    </row>
    <row r="1133" ht="36" customHeight="1" spans="1:5">
      <c r="A1133" s="398">
        <v>2200503</v>
      </c>
      <c r="B1133" s="246" t="s">
        <v>113</v>
      </c>
      <c r="C1133" s="324">
        <v>0</v>
      </c>
      <c r="D1133" s="324">
        <v>0</v>
      </c>
      <c r="E1133" s="399">
        <f t="shared" si="17"/>
        <v>0</v>
      </c>
    </row>
    <row r="1134" ht="36" customHeight="1" spans="1:5">
      <c r="A1134" s="398">
        <v>2200504</v>
      </c>
      <c r="B1134" s="246" t="s">
        <v>955</v>
      </c>
      <c r="C1134" s="324">
        <v>0</v>
      </c>
      <c r="D1134" s="324">
        <v>0</v>
      </c>
      <c r="E1134" s="399">
        <f t="shared" si="17"/>
        <v>0</v>
      </c>
    </row>
    <row r="1135" ht="36" customHeight="1" spans="1:5">
      <c r="A1135" s="398">
        <v>2200506</v>
      </c>
      <c r="B1135" s="246" t="s">
        <v>956</v>
      </c>
      <c r="C1135" s="324">
        <v>0</v>
      </c>
      <c r="D1135" s="324">
        <v>0</v>
      </c>
      <c r="E1135" s="399">
        <f t="shared" si="17"/>
        <v>0</v>
      </c>
    </row>
    <row r="1136" ht="36" customHeight="1" spans="1:5">
      <c r="A1136" s="398">
        <v>2200507</v>
      </c>
      <c r="B1136" s="246" t="s">
        <v>957</v>
      </c>
      <c r="C1136" s="324">
        <v>0</v>
      </c>
      <c r="D1136" s="324">
        <v>0</v>
      </c>
      <c r="E1136" s="399">
        <f t="shared" si="17"/>
        <v>0</v>
      </c>
    </row>
    <row r="1137" ht="36" customHeight="1" spans="1:5">
      <c r="A1137" s="398">
        <v>2200508</v>
      </c>
      <c r="B1137" s="246" t="s">
        <v>958</v>
      </c>
      <c r="C1137" s="324">
        <v>0</v>
      </c>
      <c r="D1137" s="324">
        <v>0</v>
      </c>
      <c r="E1137" s="399">
        <f t="shared" si="17"/>
        <v>0</v>
      </c>
    </row>
    <row r="1138" ht="36" customHeight="1" spans="1:5">
      <c r="A1138" s="398">
        <v>2200509</v>
      </c>
      <c r="B1138" s="246" t="s">
        <v>959</v>
      </c>
      <c r="C1138" s="324">
        <v>0</v>
      </c>
      <c r="D1138" s="324">
        <v>12</v>
      </c>
      <c r="E1138" s="399">
        <f t="shared" si="17"/>
        <v>0</v>
      </c>
    </row>
    <row r="1139" ht="36" customHeight="1" spans="1:5">
      <c r="A1139" s="398">
        <v>2200510</v>
      </c>
      <c r="B1139" s="246" t="s">
        <v>960</v>
      </c>
      <c r="C1139" s="324">
        <v>0</v>
      </c>
      <c r="D1139" s="324">
        <v>23</v>
      </c>
      <c r="E1139" s="399">
        <f t="shared" si="17"/>
        <v>0</v>
      </c>
    </row>
    <row r="1140" ht="36" customHeight="1" spans="1:5">
      <c r="A1140" s="398">
        <v>2200511</v>
      </c>
      <c r="B1140" s="246" t="s">
        <v>961</v>
      </c>
      <c r="C1140" s="324">
        <v>0</v>
      </c>
      <c r="D1140" s="324">
        <v>0</v>
      </c>
      <c r="E1140" s="399">
        <f t="shared" si="17"/>
        <v>0</v>
      </c>
    </row>
    <row r="1141" ht="36" customHeight="1" spans="1:5">
      <c r="A1141" s="398">
        <v>2200512</v>
      </c>
      <c r="B1141" s="246" t="s">
        <v>962</v>
      </c>
      <c r="C1141" s="324">
        <v>0</v>
      </c>
      <c r="D1141" s="324">
        <v>0</v>
      </c>
      <c r="E1141" s="399">
        <f t="shared" si="17"/>
        <v>0</v>
      </c>
    </row>
    <row r="1142" ht="36" customHeight="1" spans="1:5">
      <c r="A1142" s="398">
        <v>2200513</v>
      </c>
      <c r="B1142" s="246" t="s">
        <v>963</v>
      </c>
      <c r="C1142" s="324">
        <v>0</v>
      </c>
      <c r="D1142" s="324">
        <v>0</v>
      </c>
      <c r="E1142" s="399">
        <f t="shared" si="17"/>
        <v>0</v>
      </c>
    </row>
    <row r="1143" ht="36" customHeight="1" spans="1:5">
      <c r="A1143" s="398">
        <v>2200514</v>
      </c>
      <c r="B1143" s="246" t="s">
        <v>964</v>
      </c>
      <c r="C1143" s="324">
        <v>0</v>
      </c>
      <c r="D1143" s="324">
        <v>0</v>
      </c>
      <c r="E1143" s="399">
        <f t="shared" si="17"/>
        <v>0</v>
      </c>
    </row>
    <row r="1144" ht="36" customHeight="1" spans="1:5">
      <c r="A1144" s="398">
        <v>2200599</v>
      </c>
      <c r="B1144" s="246" t="s">
        <v>965</v>
      </c>
      <c r="C1144" s="324">
        <v>0</v>
      </c>
      <c r="D1144" s="324">
        <v>0</v>
      </c>
      <c r="E1144" s="399">
        <f t="shared" si="17"/>
        <v>0</v>
      </c>
    </row>
    <row r="1145" ht="36" customHeight="1" spans="1:5">
      <c r="A1145" s="398">
        <v>22099</v>
      </c>
      <c r="B1145" s="246" t="s">
        <v>966</v>
      </c>
      <c r="C1145" s="324">
        <f>SUM(C1146)</f>
        <v>0</v>
      </c>
      <c r="D1145" s="324">
        <f>SUM(D1146)</f>
        <v>0</v>
      </c>
      <c r="E1145" s="399">
        <f t="shared" si="17"/>
        <v>0</v>
      </c>
    </row>
    <row r="1146" ht="36" customHeight="1" spans="1:5">
      <c r="A1146" s="398">
        <v>2209999</v>
      </c>
      <c r="B1146" s="246" t="s">
        <v>967</v>
      </c>
      <c r="C1146" s="324">
        <v>0</v>
      </c>
      <c r="D1146" s="324">
        <v>0</v>
      </c>
      <c r="E1146" s="399">
        <f t="shared" si="17"/>
        <v>0</v>
      </c>
    </row>
    <row r="1147" ht="36" customHeight="1" spans="1:5">
      <c r="A1147" s="398">
        <v>221</v>
      </c>
      <c r="B1147" s="246" t="s">
        <v>82</v>
      </c>
      <c r="C1147" s="324">
        <f>SUM(C1148,C1160,C1164)</f>
        <v>14181</v>
      </c>
      <c r="D1147" s="324">
        <f>SUM(D1148,D1160,D1164)</f>
        <v>14976</v>
      </c>
      <c r="E1147" s="399">
        <f t="shared" si="17"/>
        <v>0.056</v>
      </c>
    </row>
    <row r="1148" ht="36" customHeight="1" spans="1:5">
      <c r="A1148" s="398">
        <v>22101</v>
      </c>
      <c r="B1148" s="246" t="s">
        <v>968</v>
      </c>
      <c r="C1148" s="324">
        <f>SUM(C1149:C1159)</f>
        <v>9466</v>
      </c>
      <c r="D1148" s="324">
        <f>SUM(D1149:D1159)</f>
        <v>10116</v>
      </c>
      <c r="E1148" s="399">
        <f t="shared" si="17"/>
        <v>0.069</v>
      </c>
    </row>
    <row r="1149" ht="36" customHeight="1" spans="1:5">
      <c r="A1149" s="398">
        <v>2210101</v>
      </c>
      <c r="B1149" s="246" t="s">
        <v>969</v>
      </c>
      <c r="C1149" s="324">
        <v>0</v>
      </c>
      <c r="D1149" s="324">
        <v>0</v>
      </c>
      <c r="E1149" s="399">
        <f t="shared" si="17"/>
        <v>0</v>
      </c>
    </row>
    <row r="1150" ht="36" customHeight="1" spans="1:5">
      <c r="A1150" s="398">
        <v>2210102</v>
      </c>
      <c r="B1150" s="246" t="s">
        <v>970</v>
      </c>
      <c r="C1150" s="324">
        <v>0</v>
      </c>
      <c r="D1150" s="324">
        <v>0</v>
      </c>
      <c r="E1150" s="399">
        <f t="shared" si="17"/>
        <v>0</v>
      </c>
    </row>
    <row r="1151" ht="36" customHeight="1" spans="1:5">
      <c r="A1151" s="398">
        <v>2210103</v>
      </c>
      <c r="B1151" s="246" t="s">
        <v>971</v>
      </c>
      <c r="C1151" s="324">
        <v>4269</v>
      </c>
      <c r="D1151" s="324">
        <v>7036</v>
      </c>
      <c r="E1151" s="399">
        <f t="shared" si="17"/>
        <v>0.648</v>
      </c>
    </row>
    <row r="1152" ht="36" customHeight="1" spans="1:5">
      <c r="A1152" s="398">
        <v>2210104</v>
      </c>
      <c r="B1152" s="246" t="s">
        <v>972</v>
      </c>
      <c r="C1152" s="324">
        <v>0</v>
      </c>
      <c r="D1152" s="324">
        <v>0</v>
      </c>
      <c r="E1152" s="399">
        <f t="shared" si="17"/>
        <v>0</v>
      </c>
    </row>
    <row r="1153" ht="36" customHeight="1" spans="1:5">
      <c r="A1153" s="398">
        <v>2210105</v>
      </c>
      <c r="B1153" s="246" t="s">
        <v>973</v>
      </c>
      <c r="C1153" s="324">
        <v>432</v>
      </c>
      <c r="D1153" s="324">
        <v>580</v>
      </c>
      <c r="E1153" s="399">
        <f t="shared" si="17"/>
        <v>0.343</v>
      </c>
    </row>
    <row r="1154" ht="36" customHeight="1" spans="1:5">
      <c r="A1154" s="398">
        <v>2210106</v>
      </c>
      <c r="B1154" s="246" t="s">
        <v>974</v>
      </c>
      <c r="C1154" s="324">
        <v>0</v>
      </c>
      <c r="D1154" s="324">
        <v>0</v>
      </c>
      <c r="E1154" s="399">
        <f t="shared" si="17"/>
        <v>0</v>
      </c>
    </row>
    <row r="1155" ht="36" customHeight="1" spans="1:5">
      <c r="A1155" s="398">
        <v>2210107</v>
      </c>
      <c r="B1155" s="246" t="s">
        <v>975</v>
      </c>
      <c r="C1155" s="324">
        <v>0</v>
      </c>
      <c r="D1155" s="324">
        <v>0</v>
      </c>
      <c r="E1155" s="399">
        <f t="shared" si="17"/>
        <v>0</v>
      </c>
    </row>
    <row r="1156" ht="36" customHeight="1" spans="1:5">
      <c r="A1156" s="398">
        <v>2210108</v>
      </c>
      <c r="B1156" s="246" t="s">
        <v>976</v>
      </c>
      <c r="C1156" s="324">
        <v>685</v>
      </c>
      <c r="D1156" s="324">
        <v>1110</v>
      </c>
      <c r="E1156" s="399">
        <f t="shared" si="17"/>
        <v>0.62</v>
      </c>
    </row>
    <row r="1157" ht="36" customHeight="1" spans="1:5">
      <c r="A1157" s="398">
        <v>2210109</v>
      </c>
      <c r="B1157" s="246" t="s">
        <v>977</v>
      </c>
      <c r="C1157" s="324">
        <v>0</v>
      </c>
      <c r="D1157" s="324">
        <v>0</v>
      </c>
      <c r="E1157" s="399">
        <f t="shared" ref="E1157:E1220" si="18">IFERROR(D1157/C1157-1,0)</f>
        <v>0</v>
      </c>
    </row>
    <row r="1158" ht="36" customHeight="1" spans="1:5">
      <c r="A1158" s="398">
        <v>2210110</v>
      </c>
      <c r="B1158" s="246" t="s">
        <v>978</v>
      </c>
      <c r="C1158" s="324">
        <v>0</v>
      </c>
      <c r="D1158" s="324">
        <v>510</v>
      </c>
      <c r="E1158" s="399">
        <f t="shared" si="18"/>
        <v>0</v>
      </c>
    </row>
    <row r="1159" ht="36" customHeight="1" spans="1:5">
      <c r="A1159" s="398">
        <v>2210199</v>
      </c>
      <c r="B1159" s="246" t="s">
        <v>979</v>
      </c>
      <c r="C1159" s="324">
        <v>4080</v>
      </c>
      <c r="D1159" s="324">
        <v>880</v>
      </c>
      <c r="E1159" s="399">
        <f t="shared" si="18"/>
        <v>-0.784</v>
      </c>
    </row>
    <row r="1160" ht="36" customHeight="1" spans="1:5">
      <c r="A1160" s="398">
        <v>22102</v>
      </c>
      <c r="B1160" s="246" t="s">
        <v>980</v>
      </c>
      <c r="C1160" s="324">
        <f>SUM(C1161:C1163)</f>
        <v>4715</v>
      </c>
      <c r="D1160" s="324">
        <f>SUM(D1161:D1163)</f>
        <v>4860</v>
      </c>
      <c r="E1160" s="399">
        <f t="shared" si="18"/>
        <v>0.031</v>
      </c>
    </row>
    <row r="1161" ht="36" customHeight="1" spans="1:5">
      <c r="A1161" s="398">
        <v>2210201</v>
      </c>
      <c r="B1161" s="246" t="s">
        <v>981</v>
      </c>
      <c r="C1161" s="324">
        <v>4715</v>
      </c>
      <c r="D1161" s="324">
        <v>4860</v>
      </c>
      <c r="E1161" s="399">
        <f t="shared" si="18"/>
        <v>0.031</v>
      </c>
    </row>
    <row r="1162" ht="36" customHeight="1" spans="1:5">
      <c r="A1162" s="398">
        <v>2210202</v>
      </c>
      <c r="B1162" s="246" t="s">
        <v>982</v>
      </c>
      <c r="C1162" s="324">
        <v>0</v>
      </c>
      <c r="D1162" s="324">
        <v>0</v>
      </c>
      <c r="E1162" s="399">
        <f t="shared" si="18"/>
        <v>0</v>
      </c>
    </row>
    <row r="1163" ht="36" customHeight="1" spans="1:5">
      <c r="A1163" s="398">
        <v>2210203</v>
      </c>
      <c r="B1163" s="246" t="s">
        <v>983</v>
      </c>
      <c r="C1163" s="324">
        <v>0</v>
      </c>
      <c r="D1163" s="324">
        <v>0</v>
      </c>
      <c r="E1163" s="399">
        <f t="shared" si="18"/>
        <v>0</v>
      </c>
    </row>
    <row r="1164" ht="36" customHeight="1" spans="1:5">
      <c r="A1164" s="398">
        <v>22103</v>
      </c>
      <c r="B1164" s="246" t="s">
        <v>984</v>
      </c>
      <c r="C1164" s="324">
        <f>SUM(C1165:C1167)</f>
        <v>0</v>
      </c>
      <c r="D1164" s="324">
        <f>SUM(D1165:D1167)</f>
        <v>0</v>
      </c>
      <c r="E1164" s="399">
        <f t="shared" si="18"/>
        <v>0</v>
      </c>
    </row>
    <row r="1165" ht="36" customHeight="1" spans="1:5">
      <c r="A1165" s="398">
        <v>2210301</v>
      </c>
      <c r="B1165" s="246" t="s">
        <v>985</v>
      </c>
      <c r="C1165" s="324">
        <v>0</v>
      </c>
      <c r="D1165" s="324">
        <v>0</v>
      </c>
      <c r="E1165" s="399">
        <f t="shared" si="18"/>
        <v>0</v>
      </c>
    </row>
    <row r="1166" ht="36" customHeight="1" spans="1:5">
      <c r="A1166" s="398">
        <v>2210302</v>
      </c>
      <c r="B1166" s="246" t="s">
        <v>986</v>
      </c>
      <c r="C1166" s="324">
        <v>0</v>
      </c>
      <c r="D1166" s="324">
        <v>0</v>
      </c>
      <c r="E1166" s="399">
        <f t="shared" si="18"/>
        <v>0</v>
      </c>
    </row>
    <row r="1167" ht="36" customHeight="1" spans="1:5">
      <c r="A1167" s="398">
        <v>2210399</v>
      </c>
      <c r="B1167" s="246" t="s">
        <v>987</v>
      </c>
      <c r="C1167" s="324">
        <v>0</v>
      </c>
      <c r="D1167" s="324">
        <v>0</v>
      </c>
      <c r="E1167" s="399">
        <f t="shared" si="18"/>
        <v>0</v>
      </c>
    </row>
    <row r="1168" ht="36" customHeight="1" spans="1:5">
      <c r="A1168" s="398">
        <v>222</v>
      </c>
      <c r="B1168" s="246" t="s">
        <v>84</v>
      </c>
      <c r="C1168" s="324">
        <f>SUM(C1169,C1187,C1193,C1199)</f>
        <v>296</v>
      </c>
      <c r="D1168" s="324">
        <f>SUM(D1169,D1187,D1193,D1199)</f>
        <v>245</v>
      </c>
      <c r="E1168" s="399">
        <f t="shared" si="18"/>
        <v>-0.172</v>
      </c>
    </row>
    <row r="1169" ht="36" customHeight="1" spans="1:5">
      <c r="A1169" s="398">
        <v>22201</v>
      </c>
      <c r="B1169" s="246" t="s">
        <v>988</v>
      </c>
      <c r="C1169" s="324">
        <f>SUM(C1170:C1186)</f>
        <v>296</v>
      </c>
      <c r="D1169" s="324">
        <f>SUM(D1170:D1186)</f>
        <v>245</v>
      </c>
      <c r="E1169" s="399">
        <f t="shared" si="18"/>
        <v>-0.172</v>
      </c>
    </row>
    <row r="1170" ht="36" customHeight="1" spans="1:5">
      <c r="A1170" s="398">
        <v>2220101</v>
      </c>
      <c r="B1170" s="246" t="s">
        <v>111</v>
      </c>
      <c r="C1170" s="324">
        <v>0</v>
      </c>
      <c r="D1170" s="324">
        <v>0</v>
      </c>
      <c r="E1170" s="399">
        <f t="shared" si="18"/>
        <v>0</v>
      </c>
    </row>
    <row r="1171" ht="36" customHeight="1" spans="1:5">
      <c r="A1171" s="398">
        <v>2220102</v>
      </c>
      <c r="B1171" s="246" t="s">
        <v>112</v>
      </c>
      <c r="C1171" s="324">
        <v>1</v>
      </c>
      <c r="D1171" s="324">
        <v>5</v>
      </c>
      <c r="E1171" s="399">
        <f t="shared" si="18"/>
        <v>4</v>
      </c>
    </row>
    <row r="1172" ht="36" customHeight="1" spans="1:5">
      <c r="A1172" s="398">
        <v>2220103</v>
      </c>
      <c r="B1172" s="246" t="s">
        <v>113</v>
      </c>
      <c r="C1172" s="324">
        <v>0</v>
      </c>
      <c r="D1172" s="324">
        <v>0</v>
      </c>
      <c r="E1172" s="399">
        <f t="shared" si="18"/>
        <v>0</v>
      </c>
    </row>
    <row r="1173" ht="36" customHeight="1" spans="1:5">
      <c r="A1173" s="398">
        <v>2220104</v>
      </c>
      <c r="B1173" s="246" t="s">
        <v>989</v>
      </c>
      <c r="C1173" s="324">
        <v>0</v>
      </c>
      <c r="D1173" s="324">
        <v>0</v>
      </c>
      <c r="E1173" s="399">
        <f t="shared" si="18"/>
        <v>0</v>
      </c>
    </row>
    <row r="1174" ht="36" customHeight="1" spans="1:5">
      <c r="A1174" s="398">
        <v>2220105</v>
      </c>
      <c r="B1174" s="246" t="s">
        <v>990</v>
      </c>
      <c r="C1174" s="324">
        <v>0</v>
      </c>
      <c r="D1174" s="324">
        <v>0</v>
      </c>
      <c r="E1174" s="399">
        <f t="shared" si="18"/>
        <v>0</v>
      </c>
    </row>
    <row r="1175" ht="36" customHeight="1" spans="1:5">
      <c r="A1175" s="398">
        <v>2220106</v>
      </c>
      <c r="B1175" s="246" t="s">
        <v>991</v>
      </c>
      <c r="C1175" s="324">
        <v>0</v>
      </c>
      <c r="D1175" s="324">
        <v>0</v>
      </c>
      <c r="E1175" s="399">
        <f t="shared" si="18"/>
        <v>0</v>
      </c>
    </row>
    <row r="1176" ht="36" customHeight="1" spans="1:5">
      <c r="A1176" s="398">
        <v>2220107</v>
      </c>
      <c r="B1176" s="246" t="s">
        <v>992</v>
      </c>
      <c r="C1176" s="324">
        <v>0</v>
      </c>
      <c r="D1176" s="324">
        <v>0</v>
      </c>
      <c r="E1176" s="399">
        <f t="shared" si="18"/>
        <v>0</v>
      </c>
    </row>
    <row r="1177" ht="36" customHeight="1" spans="1:5">
      <c r="A1177" s="398">
        <v>2220112</v>
      </c>
      <c r="B1177" s="246" t="s">
        <v>993</v>
      </c>
      <c r="C1177" s="324">
        <v>2</v>
      </c>
      <c r="D1177" s="324">
        <v>2</v>
      </c>
      <c r="E1177" s="399">
        <f t="shared" si="18"/>
        <v>0</v>
      </c>
    </row>
    <row r="1178" ht="36" customHeight="1" spans="1:5">
      <c r="A1178" s="398">
        <v>2220113</v>
      </c>
      <c r="B1178" s="246" t="s">
        <v>994</v>
      </c>
      <c r="C1178" s="324">
        <v>0</v>
      </c>
      <c r="D1178" s="324">
        <v>0</v>
      </c>
      <c r="E1178" s="399">
        <f t="shared" si="18"/>
        <v>0</v>
      </c>
    </row>
    <row r="1179" ht="36" customHeight="1" spans="1:5">
      <c r="A1179" s="398">
        <v>2220114</v>
      </c>
      <c r="B1179" s="246" t="s">
        <v>995</v>
      </c>
      <c r="C1179" s="324">
        <v>0</v>
      </c>
      <c r="D1179" s="324">
        <v>0</v>
      </c>
      <c r="E1179" s="399">
        <f t="shared" si="18"/>
        <v>0</v>
      </c>
    </row>
    <row r="1180" ht="36" customHeight="1" spans="1:5">
      <c r="A1180" s="398">
        <v>2220115</v>
      </c>
      <c r="B1180" s="246" t="s">
        <v>996</v>
      </c>
      <c r="C1180" s="324">
        <v>293</v>
      </c>
      <c r="D1180" s="324">
        <v>238</v>
      </c>
      <c r="E1180" s="399">
        <f t="shared" si="18"/>
        <v>-0.188</v>
      </c>
    </row>
    <row r="1181" ht="36" customHeight="1" spans="1:5">
      <c r="A1181" s="398">
        <v>2220118</v>
      </c>
      <c r="B1181" s="246" t="s">
        <v>997</v>
      </c>
      <c r="C1181" s="324">
        <v>0</v>
      </c>
      <c r="D1181" s="324">
        <v>0</v>
      </c>
      <c r="E1181" s="399">
        <f t="shared" si="18"/>
        <v>0</v>
      </c>
    </row>
    <row r="1182" ht="36" customHeight="1" spans="1:5">
      <c r="A1182" s="398">
        <v>2220119</v>
      </c>
      <c r="B1182" s="246" t="s">
        <v>998</v>
      </c>
      <c r="C1182" s="324">
        <v>0</v>
      </c>
      <c r="D1182" s="324">
        <v>0</v>
      </c>
      <c r="E1182" s="399">
        <f t="shared" si="18"/>
        <v>0</v>
      </c>
    </row>
    <row r="1183" ht="36" customHeight="1" spans="1:5">
      <c r="A1183" s="398">
        <v>2220120</v>
      </c>
      <c r="B1183" s="246" t="s">
        <v>999</v>
      </c>
      <c r="C1183" s="324">
        <v>0</v>
      </c>
      <c r="D1183" s="324">
        <v>0</v>
      </c>
      <c r="E1183" s="399">
        <f t="shared" si="18"/>
        <v>0</v>
      </c>
    </row>
    <row r="1184" ht="36" customHeight="1" spans="1:5">
      <c r="A1184" s="398">
        <v>2220121</v>
      </c>
      <c r="B1184" s="246" t="s">
        <v>1000</v>
      </c>
      <c r="C1184" s="324">
        <v>0</v>
      </c>
      <c r="D1184" s="324">
        <v>0</v>
      </c>
      <c r="E1184" s="399">
        <f t="shared" si="18"/>
        <v>0</v>
      </c>
    </row>
    <row r="1185" ht="36" customHeight="1" spans="1:5">
      <c r="A1185" s="398">
        <v>2220150</v>
      </c>
      <c r="B1185" s="246" t="s">
        <v>120</v>
      </c>
      <c r="C1185" s="324">
        <v>0</v>
      </c>
      <c r="D1185" s="324">
        <v>0</v>
      </c>
      <c r="E1185" s="399">
        <f t="shared" si="18"/>
        <v>0</v>
      </c>
    </row>
    <row r="1186" ht="36" customHeight="1" spans="1:5">
      <c r="A1186" s="398">
        <v>2220199</v>
      </c>
      <c r="B1186" s="246" t="s">
        <v>1001</v>
      </c>
      <c r="C1186" s="324">
        <v>0</v>
      </c>
      <c r="D1186" s="324">
        <v>0</v>
      </c>
      <c r="E1186" s="399">
        <f t="shared" si="18"/>
        <v>0</v>
      </c>
    </row>
    <row r="1187" ht="36" customHeight="1" spans="1:5">
      <c r="A1187" s="398">
        <v>22203</v>
      </c>
      <c r="B1187" s="246" t="s">
        <v>1002</v>
      </c>
      <c r="C1187" s="324">
        <f>SUM(C1188:C1192)</f>
        <v>0</v>
      </c>
      <c r="D1187" s="324">
        <f>SUM(D1188:D1192)</f>
        <v>0</v>
      </c>
      <c r="E1187" s="399">
        <f t="shared" si="18"/>
        <v>0</v>
      </c>
    </row>
    <row r="1188" ht="36" customHeight="1" spans="1:5">
      <c r="A1188" s="398">
        <v>2220301</v>
      </c>
      <c r="B1188" s="246" t="s">
        <v>1003</v>
      </c>
      <c r="C1188" s="324">
        <v>0</v>
      </c>
      <c r="D1188" s="324">
        <v>0</v>
      </c>
      <c r="E1188" s="399">
        <f t="shared" si="18"/>
        <v>0</v>
      </c>
    </row>
    <row r="1189" ht="36" customHeight="1" spans="1:5">
      <c r="A1189" s="398">
        <v>2220303</v>
      </c>
      <c r="B1189" s="246" t="s">
        <v>1004</v>
      </c>
      <c r="C1189" s="324">
        <v>0</v>
      </c>
      <c r="D1189" s="324">
        <v>0</v>
      </c>
      <c r="E1189" s="399">
        <f t="shared" si="18"/>
        <v>0</v>
      </c>
    </row>
    <row r="1190" ht="36" customHeight="1" spans="1:5">
      <c r="A1190" s="398">
        <v>2220304</v>
      </c>
      <c r="B1190" s="246" t="s">
        <v>1005</v>
      </c>
      <c r="C1190" s="324">
        <v>0</v>
      </c>
      <c r="D1190" s="324">
        <v>0</v>
      </c>
      <c r="E1190" s="399">
        <f t="shared" si="18"/>
        <v>0</v>
      </c>
    </row>
    <row r="1191" ht="36" customHeight="1" spans="1:5">
      <c r="A1191" s="398">
        <v>2220305</v>
      </c>
      <c r="B1191" s="246" t="s">
        <v>1006</v>
      </c>
      <c r="C1191" s="324">
        <v>0</v>
      </c>
      <c r="D1191" s="324">
        <v>0</v>
      </c>
      <c r="E1191" s="399">
        <f t="shared" si="18"/>
        <v>0</v>
      </c>
    </row>
    <row r="1192" ht="36" customHeight="1" spans="1:5">
      <c r="A1192" s="398">
        <v>2220399</v>
      </c>
      <c r="B1192" s="246" t="s">
        <v>1007</v>
      </c>
      <c r="C1192" s="324">
        <v>0</v>
      </c>
      <c r="D1192" s="324">
        <v>0</v>
      </c>
      <c r="E1192" s="399">
        <f t="shared" si="18"/>
        <v>0</v>
      </c>
    </row>
    <row r="1193" ht="36" customHeight="1" spans="1:5">
      <c r="A1193" s="398">
        <v>22204</v>
      </c>
      <c r="B1193" s="246" t="s">
        <v>1008</v>
      </c>
      <c r="C1193" s="324">
        <f>SUM(C1194:C1198)</f>
        <v>0</v>
      </c>
      <c r="D1193" s="324">
        <f>SUM(D1194:D1198)</f>
        <v>0</v>
      </c>
      <c r="E1193" s="399">
        <f t="shared" si="18"/>
        <v>0</v>
      </c>
    </row>
    <row r="1194" ht="36" customHeight="1" spans="1:5">
      <c r="A1194" s="398">
        <v>2220401</v>
      </c>
      <c r="B1194" s="246" t="s">
        <v>1009</v>
      </c>
      <c r="C1194" s="324">
        <v>0</v>
      </c>
      <c r="D1194" s="324">
        <v>0</v>
      </c>
      <c r="E1194" s="399">
        <f t="shared" si="18"/>
        <v>0</v>
      </c>
    </row>
    <row r="1195" ht="36" customHeight="1" spans="1:5">
      <c r="A1195" s="398">
        <v>2220402</v>
      </c>
      <c r="B1195" s="246" t="s">
        <v>1010</v>
      </c>
      <c r="C1195" s="324">
        <v>0</v>
      </c>
      <c r="D1195" s="324">
        <v>0</v>
      </c>
      <c r="E1195" s="399">
        <f t="shared" si="18"/>
        <v>0</v>
      </c>
    </row>
    <row r="1196" ht="36" customHeight="1" spans="1:5">
      <c r="A1196" s="398">
        <v>2220403</v>
      </c>
      <c r="B1196" s="246" t="s">
        <v>1011</v>
      </c>
      <c r="C1196" s="324">
        <v>0</v>
      </c>
      <c r="D1196" s="324">
        <v>0</v>
      </c>
      <c r="E1196" s="399">
        <f t="shared" si="18"/>
        <v>0</v>
      </c>
    </row>
    <row r="1197" ht="36" customHeight="1" spans="1:5">
      <c r="A1197" s="398">
        <v>2220404</v>
      </c>
      <c r="B1197" s="246" t="s">
        <v>1012</v>
      </c>
      <c r="C1197" s="324">
        <v>0</v>
      </c>
      <c r="D1197" s="324">
        <v>0</v>
      </c>
      <c r="E1197" s="399">
        <f t="shared" si="18"/>
        <v>0</v>
      </c>
    </row>
    <row r="1198" ht="36" customHeight="1" spans="1:5">
      <c r="A1198" s="398">
        <v>2220499</v>
      </c>
      <c r="B1198" s="246" t="s">
        <v>1013</v>
      </c>
      <c r="C1198" s="324">
        <v>0</v>
      </c>
      <c r="D1198" s="324">
        <v>0</v>
      </c>
      <c r="E1198" s="399">
        <f t="shared" si="18"/>
        <v>0</v>
      </c>
    </row>
    <row r="1199" ht="36" customHeight="1" spans="1:5">
      <c r="A1199" s="398">
        <v>22205</v>
      </c>
      <c r="B1199" s="246" t="s">
        <v>1014</v>
      </c>
      <c r="C1199" s="324">
        <f>SUM(C1200:C1211)</f>
        <v>0</v>
      </c>
      <c r="D1199" s="324">
        <f>SUM(D1200:D1211)</f>
        <v>0</v>
      </c>
      <c r="E1199" s="399">
        <f t="shared" si="18"/>
        <v>0</v>
      </c>
    </row>
    <row r="1200" ht="36" customHeight="1" spans="1:5">
      <c r="A1200" s="398">
        <v>2220501</v>
      </c>
      <c r="B1200" s="246" t="s">
        <v>1015</v>
      </c>
      <c r="C1200" s="324">
        <v>0</v>
      </c>
      <c r="D1200" s="324">
        <v>0</v>
      </c>
      <c r="E1200" s="399">
        <f t="shared" si="18"/>
        <v>0</v>
      </c>
    </row>
    <row r="1201" ht="36" customHeight="1" spans="1:5">
      <c r="A1201" s="398">
        <v>2220502</v>
      </c>
      <c r="B1201" s="246" t="s">
        <v>1016</v>
      </c>
      <c r="C1201" s="324">
        <v>0</v>
      </c>
      <c r="D1201" s="324">
        <v>0</v>
      </c>
      <c r="E1201" s="399">
        <f t="shared" si="18"/>
        <v>0</v>
      </c>
    </row>
    <row r="1202" ht="36" customHeight="1" spans="1:5">
      <c r="A1202" s="398">
        <v>2220503</v>
      </c>
      <c r="B1202" s="246" t="s">
        <v>1017</v>
      </c>
      <c r="C1202" s="324">
        <v>0</v>
      </c>
      <c r="D1202" s="324">
        <v>0</v>
      </c>
      <c r="E1202" s="399">
        <f t="shared" si="18"/>
        <v>0</v>
      </c>
    </row>
    <row r="1203" ht="36" customHeight="1" spans="1:5">
      <c r="A1203" s="398">
        <v>2220504</v>
      </c>
      <c r="B1203" s="246" t="s">
        <v>1018</v>
      </c>
      <c r="C1203" s="324">
        <v>0</v>
      </c>
      <c r="D1203" s="324">
        <v>0</v>
      </c>
      <c r="E1203" s="399">
        <f t="shared" si="18"/>
        <v>0</v>
      </c>
    </row>
    <row r="1204" ht="36" customHeight="1" spans="1:5">
      <c r="A1204" s="398">
        <v>2220505</v>
      </c>
      <c r="B1204" s="246" t="s">
        <v>1019</v>
      </c>
      <c r="C1204" s="324">
        <v>0</v>
      </c>
      <c r="D1204" s="324">
        <v>0</v>
      </c>
      <c r="E1204" s="399">
        <f t="shared" si="18"/>
        <v>0</v>
      </c>
    </row>
    <row r="1205" ht="36" customHeight="1" spans="1:5">
      <c r="A1205" s="398">
        <v>2220506</v>
      </c>
      <c r="B1205" s="246" t="s">
        <v>1020</v>
      </c>
      <c r="C1205" s="324">
        <v>0</v>
      </c>
      <c r="D1205" s="324">
        <v>0</v>
      </c>
      <c r="E1205" s="399">
        <f t="shared" si="18"/>
        <v>0</v>
      </c>
    </row>
    <row r="1206" ht="36" customHeight="1" spans="1:5">
      <c r="A1206" s="398">
        <v>2220507</v>
      </c>
      <c r="B1206" s="246" t="s">
        <v>1021</v>
      </c>
      <c r="C1206" s="324">
        <v>0</v>
      </c>
      <c r="D1206" s="324">
        <v>0</v>
      </c>
      <c r="E1206" s="399">
        <f t="shared" si="18"/>
        <v>0</v>
      </c>
    </row>
    <row r="1207" ht="36" customHeight="1" spans="1:5">
      <c r="A1207" s="398">
        <v>2220508</v>
      </c>
      <c r="B1207" s="246" t="s">
        <v>1022</v>
      </c>
      <c r="C1207" s="324">
        <v>0</v>
      </c>
      <c r="D1207" s="324">
        <v>0</v>
      </c>
      <c r="E1207" s="399">
        <f t="shared" si="18"/>
        <v>0</v>
      </c>
    </row>
    <row r="1208" ht="36" customHeight="1" spans="1:5">
      <c r="A1208" s="398">
        <v>2220509</v>
      </c>
      <c r="B1208" s="246" t="s">
        <v>1023</v>
      </c>
      <c r="C1208" s="324">
        <v>0</v>
      </c>
      <c r="D1208" s="324">
        <v>0</v>
      </c>
      <c r="E1208" s="399">
        <f t="shared" si="18"/>
        <v>0</v>
      </c>
    </row>
    <row r="1209" ht="36" customHeight="1" spans="1:5">
      <c r="A1209" s="398">
        <v>2220510</v>
      </c>
      <c r="B1209" s="246" t="s">
        <v>1024</v>
      </c>
      <c r="C1209" s="324">
        <v>0</v>
      </c>
      <c r="D1209" s="324">
        <v>0</v>
      </c>
      <c r="E1209" s="399">
        <f t="shared" si="18"/>
        <v>0</v>
      </c>
    </row>
    <row r="1210" ht="36" customHeight="1" spans="1:5">
      <c r="A1210" s="398">
        <v>2220511</v>
      </c>
      <c r="B1210" s="246" t="s">
        <v>1025</v>
      </c>
      <c r="C1210" s="324">
        <v>0</v>
      </c>
      <c r="D1210" s="324">
        <v>0</v>
      </c>
      <c r="E1210" s="399">
        <f t="shared" si="18"/>
        <v>0</v>
      </c>
    </row>
    <row r="1211" ht="36" customHeight="1" spans="1:5">
      <c r="A1211" s="398">
        <v>2220599</v>
      </c>
      <c r="B1211" s="246" t="s">
        <v>1026</v>
      </c>
      <c r="C1211" s="324">
        <v>0</v>
      </c>
      <c r="D1211" s="324">
        <v>0</v>
      </c>
      <c r="E1211" s="399">
        <f t="shared" si="18"/>
        <v>0</v>
      </c>
    </row>
    <row r="1212" ht="36" customHeight="1" spans="1:5">
      <c r="A1212" s="398">
        <v>224</v>
      </c>
      <c r="B1212" s="246" t="s">
        <v>86</v>
      </c>
      <c r="C1212" s="324">
        <f>SUM(C1213,C1224,C1231,C1239,C1252,C1256,C1260)</f>
        <v>2029</v>
      </c>
      <c r="D1212" s="324">
        <f>SUM(D1213,D1224,D1231,D1239,D1252,D1256,D1260)</f>
        <v>2305</v>
      </c>
      <c r="E1212" s="399">
        <f t="shared" si="18"/>
        <v>0.136</v>
      </c>
    </row>
    <row r="1213" ht="36" customHeight="1" spans="1:5">
      <c r="A1213" s="398">
        <v>22401</v>
      </c>
      <c r="B1213" s="246" t="s">
        <v>1027</v>
      </c>
      <c r="C1213" s="324">
        <f>SUM(C1214:C1223)</f>
        <v>711</v>
      </c>
      <c r="D1213" s="324">
        <f>SUM(D1214:D1223)</f>
        <v>620</v>
      </c>
      <c r="E1213" s="399">
        <f t="shared" si="18"/>
        <v>-0.128</v>
      </c>
    </row>
    <row r="1214" ht="36" customHeight="1" spans="1:5">
      <c r="A1214" s="398">
        <v>2240101</v>
      </c>
      <c r="B1214" s="246" t="s">
        <v>111</v>
      </c>
      <c r="C1214" s="324">
        <v>410</v>
      </c>
      <c r="D1214" s="324">
        <v>422</v>
      </c>
      <c r="E1214" s="399">
        <f t="shared" si="18"/>
        <v>0.029</v>
      </c>
    </row>
    <row r="1215" ht="36" customHeight="1" spans="1:5">
      <c r="A1215" s="398">
        <v>2240102</v>
      </c>
      <c r="B1215" s="246" t="s">
        <v>112</v>
      </c>
      <c r="C1215" s="324">
        <v>26</v>
      </c>
      <c r="D1215" s="324">
        <v>58</v>
      </c>
      <c r="E1215" s="399">
        <f t="shared" si="18"/>
        <v>1.231</v>
      </c>
    </row>
    <row r="1216" ht="36" customHeight="1" spans="1:5">
      <c r="A1216" s="398">
        <v>2240103</v>
      </c>
      <c r="B1216" s="246" t="s">
        <v>113</v>
      </c>
      <c r="C1216" s="324">
        <v>0</v>
      </c>
      <c r="D1216" s="324">
        <v>0</v>
      </c>
      <c r="E1216" s="399">
        <f t="shared" si="18"/>
        <v>0</v>
      </c>
    </row>
    <row r="1217" ht="36" customHeight="1" spans="1:5">
      <c r="A1217" s="398">
        <v>2240104</v>
      </c>
      <c r="B1217" s="246" t="s">
        <v>1028</v>
      </c>
      <c r="C1217" s="324">
        <v>0</v>
      </c>
      <c r="D1217" s="324">
        <v>0</v>
      </c>
      <c r="E1217" s="399">
        <f t="shared" si="18"/>
        <v>0</v>
      </c>
    </row>
    <row r="1218" ht="36" customHeight="1" spans="1:5">
      <c r="A1218" s="398">
        <v>2240105</v>
      </c>
      <c r="B1218" s="246" t="s">
        <v>1029</v>
      </c>
      <c r="C1218" s="324">
        <v>0</v>
      </c>
      <c r="D1218" s="324">
        <v>0</v>
      </c>
      <c r="E1218" s="399">
        <f t="shared" si="18"/>
        <v>0</v>
      </c>
    </row>
    <row r="1219" ht="36" customHeight="1" spans="1:5">
      <c r="A1219" s="398">
        <v>2240106</v>
      </c>
      <c r="B1219" s="246" t="s">
        <v>1030</v>
      </c>
      <c r="C1219" s="324">
        <v>275</v>
      </c>
      <c r="D1219" s="324">
        <v>140</v>
      </c>
      <c r="E1219" s="399">
        <f t="shared" si="18"/>
        <v>-0.491</v>
      </c>
    </row>
    <row r="1220" ht="36" customHeight="1" spans="1:5">
      <c r="A1220" s="398">
        <v>2240108</v>
      </c>
      <c r="B1220" s="246" t="s">
        <v>1031</v>
      </c>
      <c r="C1220" s="324">
        <v>0</v>
      </c>
      <c r="D1220" s="324">
        <v>0</v>
      </c>
      <c r="E1220" s="399">
        <f t="shared" si="18"/>
        <v>0</v>
      </c>
    </row>
    <row r="1221" ht="36" customHeight="1" spans="1:5">
      <c r="A1221" s="398">
        <v>2240109</v>
      </c>
      <c r="B1221" s="246" t="s">
        <v>1032</v>
      </c>
      <c r="C1221" s="324">
        <v>0</v>
      </c>
      <c r="D1221" s="324">
        <v>0</v>
      </c>
      <c r="E1221" s="399">
        <f t="shared" ref="E1221:E1276" si="19">IFERROR(D1221/C1221-1,0)</f>
        <v>0</v>
      </c>
    </row>
    <row r="1222" ht="36" customHeight="1" spans="1:5">
      <c r="A1222" s="398">
        <v>2240150</v>
      </c>
      <c r="B1222" s="246" t="s">
        <v>120</v>
      </c>
      <c r="C1222" s="324">
        <v>0</v>
      </c>
      <c r="D1222" s="324">
        <v>0</v>
      </c>
      <c r="E1222" s="399">
        <f t="shared" si="19"/>
        <v>0</v>
      </c>
    </row>
    <row r="1223" ht="36" customHeight="1" spans="1:5">
      <c r="A1223" s="398">
        <v>2240199</v>
      </c>
      <c r="B1223" s="246" t="s">
        <v>1033</v>
      </c>
      <c r="C1223" s="324">
        <v>0</v>
      </c>
      <c r="D1223" s="324">
        <v>0</v>
      </c>
      <c r="E1223" s="399">
        <f t="shared" si="19"/>
        <v>0</v>
      </c>
    </row>
    <row r="1224" ht="36" customHeight="1" spans="1:5">
      <c r="A1224" s="398">
        <v>22402</v>
      </c>
      <c r="B1224" s="246" t="s">
        <v>1034</v>
      </c>
      <c r="C1224" s="324">
        <f>SUM(C1225:C1230)</f>
        <v>519</v>
      </c>
      <c r="D1224" s="324">
        <f>SUM(D1225:D1230)</f>
        <v>1200</v>
      </c>
      <c r="E1224" s="399">
        <f t="shared" si="19"/>
        <v>1.312</v>
      </c>
    </row>
    <row r="1225" ht="36" customHeight="1" spans="1:5">
      <c r="A1225" s="398">
        <v>2240201</v>
      </c>
      <c r="B1225" s="246" t="s">
        <v>111</v>
      </c>
      <c r="C1225" s="324">
        <v>144</v>
      </c>
      <c r="D1225" s="324">
        <v>15</v>
      </c>
      <c r="E1225" s="399">
        <f t="shared" si="19"/>
        <v>-0.896</v>
      </c>
    </row>
    <row r="1226" ht="36" customHeight="1" spans="1:5">
      <c r="A1226" s="398">
        <v>2240202</v>
      </c>
      <c r="B1226" s="246" t="s">
        <v>112</v>
      </c>
      <c r="C1226" s="324">
        <v>0</v>
      </c>
      <c r="D1226" s="324">
        <v>185</v>
      </c>
      <c r="E1226" s="399">
        <f t="shared" si="19"/>
        <v>0</v>
      </c>
    </row>
    <row r="1227" ht="36" customHeight="1" spans="1:5">
      <c r="A1227" s="398">
        <v>2240203</v>
      </c>
      <c r="B1227" s="246" t="s">
        <v>113</v>
      </c>
      <c r="C1227" s="324">
        <v>0</v>
      </c>
      <c r="D1227" s="324">
        <v>0</v>
      </c>
      <c r="E1227" s="399">
        <f t="shared" si="19"/>
        <v>0</v>
      </c>
    </row>
    <row r="1228" ht="36" customHeight="1" spans="1:5">
      <c r="A1228" s="398">
        <v>2240204</v>
      </c>
      <c r="B1228" s="246" t="s">
        <v>1035</v>
      </c>
      <c r="C1228" s="324">
        <v>375</v>
      </c>
      <c r="D1228" s="324">
        <v>1000</v>
      </c>
      <c r="E1228" s="399">
        <f t="shared" si="19"/>
        <v>1.667</v>
      </c>
    </row>
    <row r="1229" ht="36" customHeight="1" spans="1:5">
      <c r="A1229" s="398">
        <v>2240250</v>
      </c>
      <c r="B1229" s="246" t="s">
        <v>120</v>
      </c>
      <c r="C1229" s="324">
        <v>0</v>
      </c>
      <c r="D1229" s="324">
        <v>0</v>
      </c>
      <c r="E1229" s="399">
        <f t="shared" si="19"/>
        <v>0</v>
      </c>
    </row>
    <row r="1230" ht="36" customHeight="1" spans="1:5">
      <c r="A1230" s="398">
        <v>2240299</v>
      </c>
      <c r="B1230" s="246" t="s">
        <v>1036</v>
      </c>
      <c r="C1230" s="324">
        <v>0</v>
      </c>
      <c r="D1230" s="324">
        <v>0</v>
      </c>
      <c r="E1230" s="399">
        <f t="shared" si="19"/>
        <v>0</v>
      </c>
    </row>
    <row r="1231" ht="36" customHeight="1" spans="1:5">
      <c r="A1231" s="398">
        <v>22404</v>
      </c>
      <c r="B1231" s="246" t="s">
        <v>1037</v>
      </c>
      <c r="C1231" s="324">
        <f>SUM(C1232:C1238)</f>
        <v>0</v>
      </c>
      <c r="D1231" s="324">
        <f>SUM(D1232:D1238)</f>
        <v>0</v>
      </c>
      <c r="E1231" s="399">
        <f t="shared" si="19"/>
        <v>0</v>
      </c>
    </row>
    <row r="1232" ht="36" customHeight="1" spans="1:5">
      <c r="A1232" s="398">
        <v>2240401</v>
      </c>
      <c r="B1232" s="246" t="s">
        <v>111</v>
      </c>
      <c r="C1232" s="324">
        <v>0</v>
      </c>
      <c r="D1232" s="324">
        <v>0</v>
      </c>
      <c r="E1232" s="399">
        <f t="shared" si="19"/>
        <v>0</v>
      </c>
    </row>
    <row r="1233" ht="36" customHeight="1" spans="1:5">
      <c r="A1233" s="398">
        <v>2240402</v>
      </c>
      <c r="B1233" s="246" t="s">
        <v>112</v>
      </c>
      <c r="C1233" s="324">
        <v>0</v>
      </c>
      <c r="D1233" s="324">
        <v>0</v>
      </c>
      <c r="E1233" s="399">
        <f t="shared" si="19"/>
        <v>0</v>
      </c>
    </row>
    <row r="1234" ht="36" customHeight="1" spans="1:5">
      <c r="A1234" s="398">
        <v>2240403</v>
      </c>
      <c r="B1234" s="246" t="s">
        <v>113</v>
      </c>
      <c r="C1234" s="324">
        <v>0</v>
      </c>
      <c r="D1234" s="324">
        <v>0</v>
      </c>
      <c r="E1234" s="399">
        <f t="shared" si="19"/>
        <v>0</v>
      </c>
    </row>
    <row r="1235" ht="36" customHeight="1" spans="1:5">
      <c r="A1235" s="398">
        <v>2240404</v>
      </c>
      <c r="B1235" s="246" t="s">
        <v>1038</v>
      </c>
      <c r="C1235" s="324">
        <v>0</v>
      </c>
      <c r="D1235" s="324">
        <v>0</v>
      </c>
      <c r="E1235" s="399">
        <f t="shared" si="19"/>
        <v>0</v>
      </c>
    </row>
    <row r="1236" ht="36" customHeight="1" spans="1:5">
      <c r="A1236" s="398">
        <v>2240405</v>
      </c>
      <c r="B1236" s="246" t="s">
        <v>1039</v>
      </c>
      <c r="C1236" s="324">
        <v>0</v>
      </c>
      <c r="D1236" s="324">
        <v>0</v>
      </c>
      <c r="E1236" s="399">
        <f t="shared" si="19"/>
        <v>0</v>
      </c>
    </row>
    <row r="1237" ht="36" customHeight="1" spans="1:5">
      <c r="A1237" s="398">
        <v>2240450</v>
      </c>
      <c r="B1237" s="246" t="s">
        <v>120</v>
      </c>
      <c r="C1237" s="324">
        <v>0</v>
      </c>
      <c r="D1237" s="324">
        <v>0</v>
      </c>
      <c r="E1237" s="399">
        <f t="shared" si="19"/>
        <v>0</v>
      </c>
    </row>
    <row r="1238" ht="36" customHeight="1" spans="1:5">
      <c r="A1238" s="398">
        <v>2240499</v>
      </c>
      <c r="B1238" s="246" t="s">
        <v>1040</v>
      </c>
      <c r="C1238" s="324">
        <v>0</v>
      </c>
      <c r="D1238" s="324">
        <v>0</v>
      </c>
      <c r="E1238" s="399">
        <f t="shared" si="19"/>
        <v>0</v>
      </c>
    </row>
    <row r="1239" ht="36" customHeight="1" spans="1:5">
      <c r="A1239" s="398">
        <v>22405</v>
      </c>
      <c r="B1239" s="246" t="s">
        <v>1041</v>
      </c>
      <c r="C1239" s="324">
        <f>SUM(C1240:C1251)</f>
        <v>127</v>
      </c>
      <c r="D1239" s="324">
        <f>SUM(D1240:D1251)</f>
        <v>116</v>
      </c>
      <c r="E1239" s="399">
        <f t="shared" si="19"/>
        <v>-0.087</v>
      </c>
    </row>
    <row r="1240" ht="36" customHeight="1" spans="1:5">
      <c r="A1240" s="398">
        <v>2240501</v>
      </c>
      <c r="B1240" s="246" t="s">
        <v>111</v>
      </c>
      <c r="C1240" s="324">
        <v>122</v>
      </c>
      <c r="D1240" s="324">
        <v>111</v>
      </c>
      <c r="E1240" s="399">
        <f t="shared" si="19"/>
        <v>-0.09</v>
      </c>
    </row>
    <row r="1241" ht="36" customHeight="1" spans="1:5">
      <c r="A1241" s="398">
        <v>2240502</v>
      </c>
      <c r="B1241" s="246" t="s">
        <v>112</v>
      </c>
      <c r="C1241" s="324">
        <v>4</v>
      </c>
      <c r="D1241" s="324">
        <v>4</v>
      </c>
      <c r="E1241" s="399">
        <f t="shared" si="19"/>
        <v>0</v>
      </c>
    </row>
    <row r="1242" ht="36" customHeight="1" spans="1:5">
      <c r="A1242" s="398">
        <v>2240503</v>
      </c>
      <c r="B1242" s="246" t="s">
        <v>113</v>
      </c>
      <c r="C1242" s="324">
        <v>0</v>
      </c>
      <c r="D1242" s="324">
        <v>0</v>
      </c>
      <c r="E1242" s="399">
        <f t="shared" si="19"/>
        <v>0</v>
      </c>
    </row>
    <row r="1243" ht="36" customHeight="1" spans="1:5">
      <c r="A1243" s="398">
        <v>2240504</v>
      </c>
      <c r="B1243" s="246" t="s">
        <v>1042</v>
      </c>
      <c r="C1243" s="324">
        <v>0</v>
      </c>
      <c r="D1243" s="324">
        <v>0</v>
      </c>
      <c r="E1243" s="399">
        <f t="shared" si="19"/>
        <v>0</v>
      </c>
    </row>
    <row r="1244" ht="36" customHeight="1" spans="1:5">
      <c r="A1244" s="398">
        <v>2240505</v>
      </c>
      <c r="B1244" s="246" t="s">
        <v>1043</v>
      </c>
      <c r="C1244" s="324">
        <v>1</v>
      </c>
      <c r="D1244" s="324">
        <v>1</v>
      </c>
      <c r="E1244" s="399">
        <f t="shared" si="19"/>
        <v>0</v>
      </c>
    </row>
    <row r="1245" ht="36" customHeight="1" spans="1:5">
      <c r="A1245" s="398">
        <v>2240506</v>
      </c>
      <c r="B1245" s="246" t="s">
        <v>1044</v>
      </c>
      <c r="C1245" s="324">
        <v>0</v>
      </c>
      <c r="D1245" s="324">
        <v>0</v>
      </c>
      <c r="E1245" s="399">
        <f t="shared" si="19"/>
        <v>0</v>
      </c>
    </row>
    <row r="1246" ht="36" customHeight="1" spans="1:5">
      <c r="A1246" s="398">
        <v>2240507</v>
      </c>
      <c r="B1246" s="246" t="s">
        <v>1045</v>
      </c>
      <c r="C1246" s="324">
        <v>0</v>
      </c>
      <c r="D1246" s="324">
        <v>0</v>
      </c>
      <c r="E1246" s="399">
        <f t="shared" si="19"/>
        <v>0</v>
      </c>
    </row>
    <row r="1247" ht="36" customHeight="1" spans="1:5">
      <c r="A1247" s="398">
        <v>2240508</v>
      </c>
      <c r="B1247" s="246" t="s">
        <v>1046</v>
      </c>
      <c r="C1247" s="324">
        <v>0</v>
      </c>
      <c r="D1247" s="324">
        <v>0</v>
      </c>
      <c r="E1247" s="399">
        <f t="shared" si="19"/>
        <v>0</v>
      </c>
    </row>
    <row r="1248" ht="36" customHeight="1" spans="1:5">
      <c r="A1248" s="398">
        <v>2240509</v>
      </c>
      <c r="B1248" s="246" t="s">
        <v>1047</v>
      </c>
      <c r="C1248" s="324">
        <v>0</v>
      </c>
      <c r="D1248" s="324">
        <v>0</v>
      </c>
      <c r="E1248" s="399">
        <f t="shared" si="19"/>
        <v>0</v>
      </c>
    </row>
    <row r="1249" ht="36" customHeight="1" spans="1:5">
      <c r="A1249" s="398">
        <v>2240510</v>
      </c>
      <c r="B1249" s="246" t="s">
        <v>1048</v>
      </c>
      <c r="C1249" s="324">
        <v>0</v>
      </c>
      <c r="D1249" s="324">
        <v>0</v>
      </c>
      <c r="E1249" s="399">
        <f t="shared" si="19"/>
        <v>0</v>
      </c>
    </row>
    <row r="1250" ht="36" customHeight="1" spans="1:5">
      <c r="A1250" s="398">
        <v>2240550</v>
      </c>
      <c r="B1250" s="246" t="s">
        <v>1049</v>
      </c>
      <c r="C1250" s="324">
        <v>0</v>
      </c>
      <c r="D1250" s="324">
        <v>0</v>
      </c>
      <c r="E1250" s="399">
        <f t="shared" si="19"/>
        <v>0</v>
      </c>
    </row>
    <row r="1251" ht="36" customHeight="1" spans="1:5">
      <c r="A1251" s="398">
        <v>2240599</v>
      </c>
      <c r="B1251" s="246" t="s">
        <v>1050</v>
      </c>
      <c r="C1251" s="324">
        <v>0</v>
      </c>
      <c r="D1251" s="324">
        <v>0</v>
      </c>
      <c r="E1251" s="399">
        <f t="shared" si="19"/>
        <v>0</v>
      </c>
    </row>
    <row r="1252" ht="36" customHeight="1" spans="1:5">
      <c r="A1252" s="398">
        <v>22406</v>
      </c>
      <c r="B1252" s="246" t="s">
        <v>1051</v>
      </c>
      <c r="C1252" s="324">
        <f>SUM(C1253:C1255)</f>
        <v>435</v>
      </c>
      <c r="D1252" s="324">
        <f>SUM(D1253:D1255)</f>
        <v>81</v>
      </c>
      <c r="E1252" s="399">
        <f t="shared" si="19"/>
        <v>-0.814</v>
      </c>
    </row>
    <row r="1253" ht="36" customHeight="1" spans="1:5">
      <c r="A1253" s="398">
        <v>2240601</v>
      </c>
      <c r="B1253" s="246" t="s">
        <v>1052</v>
      </c>
      <c r="C1253" s="324">
        <v>117</v>
      </c>
      <c r="D1253" s="324">
        <v>75</v>
      </c>
      <c r="E1253" s="399">
        <f t="shared" si="19"/>
        <v>-0.359</v>
      </c>
    </row>
    <row r="1254" ht="36" customHeight="1" spans="1:5">
      <c r="A1254" s="398">
        <v>2240602</v>
      </c>
      <c r="B1254" s="246" t="s">
        <v>1053</v>
      </c>
      <c r="C1254" s="324">
        <v>247</v>
      </c>
      <c r="D1254" s="324">
        <v>2</v>
      </c>
      <c r="E1254" s="399">
        <f t="shared" si="19"/>
        <v>-0.992</v>
      </c>
    </row>
    <row r="1255" ht="36" customHeight="1" spans="1:5">
      <c r="A1255" s="398">
        <v>2240699</v>
      </c>
      <c r="B1255" s="246" t="s">
        <v>1054</v>
      </c>
      <c r="C1255" s="324">
        <v>71</v>
      </c>
      <c r="D1255" s="324">
        <v>4</v>
      </c>
      <c r="E1255" s="399">
        <f t="shared" si="19"/>
        <v>-0.944</v>
      </c>
    </row>
    <row r="1256" ht="36" customHeight="1" spans="1:5">
      <c r="A1256" s="398">
        <v>22407</v>
      </c>
      <c r="B1256" s="246" t="s">
        <v>1055</v>
      </c>
      <c r="C1256" s="324">
        <f>SUM(C1257:C1259)</f>
        <v>235</v>
      </c>
      <c r="D1256" s="324">
        <f>SUM(D1257:D1259)</f>
        <v>257</v>
      </c>
      <c r="E1256" s="399">
        <f t="shared" si="19"/>
        <v>0.094</v>
      </c>
    </row>
    <row r="1257" ht="36" customHeight="1" spans="1:5">
      <c r="A1257" s="398">
        <v>2240703</v>
      </c>
      <c r="B1257" s="246" t="s">
        <v>1056</v>
      </c>
      <c r="C1257" s="324">
        <v>235</v>
      </c>
      <c r="D1257" s="324">
        <v>257</v>
      </c>
      <c r="E1257" s="399">
        <f t="shared" si="19"/>
        <v>0.094</v>
      </c>
    </row>
    <row r="1258" ht="36" customHeight="1" spans="1:5">
      <c r="A1258" s="398">
        <v>2240704</v>
      </c>
      <c r="B1258" s="246" t="s">
        <v>1057</v>
      </c>
      <c r="C1258" s="324">
        <v>0</v>
      </c>
      <c r="D1258" s="324">
        <v>0</v>
      </c>
      <c r="E1258" s="399">
        <f t="shared" si="19"/>
        <v>0</v>
      </c>
    </row>
    <row r="1259" ht="36" customHeight="1" spans="1:5">
      <c r="A1259" s="398">
        <v>2240799</v>
      </c>
      <c r="B1259" s="246" t="s">
        <v>1058</v>
      </c>
      <c r="C1259" s="324">
        <v>0</v>
      </c>
      <c r="D1259" s="324">
        <v>0</v>
      </c>
      <c r="E1259" s="399">
        <f t="shared" si="19"/>
        <v>0</v>
      </c>
    </row>
    <row r="1260" ht="36" customHeight="1" spans="1:5">
      <c r="A1260" s="398">
        <v>22499</v>
      </c>
      <c r="B1260" s="246" t="s">
        <v>1059</v>
      </c>
      <c r="C1260" s="324">
        <f>SUM(C1261)</f>
        <v>2</v>
      </c>
      <c r="D1260" s="324">
        <f>SUM(D1261)</f>
        <v>31</v>
      </c>
      <c r="E1260" s="399">
        <f t="shared" si="19"/>
        <v>14.5</v>
      </c>
    </row>
    <row r="1261" ht="36" customHeight="1" spans="1:5">
      <c r="A1261" s="398">
        <v>2249999</v>
      </c>
      <c r="B1261" s="246" t="s">
        <v>1060</v>
      </c>
      <c r="C1261" s="324">
        <v>2</v>
      </c>
      <c r="D1261" s="324">
        <v>31</v>
      </c>
      <c r="E1261" s="399">
        <f t="shared" si="19"/>
        <v>14.5</v>
      </c>
    </row>
    <row r="1262" ht="36" customHeight="1" spans="1:5">
      <c r="A1262" s="398">
        <v>227</v>
      </c>
      <c r="B1262" s="246" t="s">
        <v>88</v>
      </c>
      <c r="C1262" s="324">
        <v>2100</v>
      </c>
      <c r="D1262" s="324">
        <v>2100</v>
      </c>
      <c r="E1262" s="399">
        <f t="shared" si="19"/>
        <v>0</v>
      </c>
    </row>
    <row r="1263" ht="36" customHeight="1" spans="1:5">
      <c r="A1263" s="398">
        <v>229</v>
      </c>
      <c r="B1263" s="246" t="s">
        <v>1061</v>
      </c>
      <c r="C1263" s="324">
        <f>SUM(C1264:C1265)</f>
        <v>0</v>
      </c>
      <c r="D1263" s="324">
        <f>SUM(D1264:D1265)</f>
        <v>0</v>
      </c>
      <c r="E1263" s="399">
        <f t="shared" si="19"/>
        <v>0</v>
      </c>
    </row>
    <row r="1264" ht="36" customHeight="1" spans="1:5">
      <c r="A1264" s="398">
        <v>22902</v>
      </c>
      <c r="B1264" s="246" t="s">
        <v>1062</v>
      </c>
      <c r="C1264" s="324">
        <v>0</v>
      </c>
      <c r="D1264" s="324">
        <v>0</v>
      </c>
      <c r="E1264" s="399">
        <f t="shared" si="19"/>
        <v>0</v>
      </c>
    </row>
    <row r="1265" ht="36" customHeight="1" spans="1:5">
      <c r="A1265" s="398">
        <v>22999</v>
      </c>
      <c r="B1265" s="246" t="s">
        <v>930</v>
      </c>
      <c r="C1265" s="324">
        <v>0</v>
      </c>
      <c r="D1265" s="324">
        <v>0</v>
      </c>
      <c r="E1265" s="399">
        <f t="shared" si="19"/>
        <v>0</v>
      </c>
    </row>
    <row r="1266" ht="36" customHeight="1" spans="1:5">
      <c r="A1266" s="398">
        <v>232</v>
      </c>
      <c r="B1266" s="246" t="s">
        <v>1063</v>
      </c>
      <c r="C1266" s="324">
        <f>SUM(C1267)</f>
        <v>6442</v>
      </c>
      <c r="D1266" s="324">
        <f>SUM(D1267)</f>
        <v>3133</v>
      </c>
      <c r="E1266" s="399">
        <f t="shared" si="19"/>
        <v>-0.514</v>
      </c>
    </row>
    <row r="1267" ht="36" customHeight="1" spans="1:5">
      <c r="A1267" s="398">
        <v>23203</v>
      </c>
      <c r="B1267" s="246" t="s">
        <v>1064</v>
      </c>
      <c r="C1267" s="324">
        <f>SUM(C1268:C1271)</f>
        <v>6442</v>
      </c>
      <c r="D1267" s="324">
        <f>SUM(D1268:D1271)</f>
        <v>3133</v>
      </c>
      <c r="E1267" s="399">
        <f t="shared" si="19"/>
        <v>-0.514</v>
      </c>
    </row>
    <row r="1268" ht="36" customHeight="1" spans="1:5">
      <c r="A1268" s="398">
        <v>2320301</v>
      </c>
      <c r="B1268" s="246" t="s">
        <v>1065</v>
      </c>
      <c r="C1268" s="324">
        <v>6442</v>
      </c>
      <c r="D1268" s="324">
        <v>3133</v>
      </c>
      <c r="E1268" s="399">
        <f t="shared" si="19"/>
        <v>-0.514</v>
      </c>
    </row>
    <row r="1269" ht="36" customHeight="1" spans="1:5">
      <c r="A1269" s="398">
        <v>2320302</v>
      </c>
      <c r="B1269" s="246" t="s">
        <v>1066</v>
      </c>
      <c r="C1269" s="324">
        <v>0</v>
      </c>
      <c r="D1269" s="324">
        <v>0</v>
      </c>
      <c r="E1269" s="399">
        <f t="shared" si="19"/>
        <v>0</v>
      </c>
    </row>
    <row r="1270" ht="36" customHeight="1" spans="1:5">
      <c r="A1270" s="398">
        <v>2320303</v>
      </c>
      <c r="B1270" s="246" t="s">
        <v>1067</v>
      </c>
      <c r="C1270" s="324">
        <v>0</v>
      </c>
      <c r="D1270" s="324">
        <v>0</v>
      </c>
      <c r="E1270" s="399">
        <f t="shared" si="19"/>
        <v>0</v>
      </c>
    </row>
    <row r="1271" ht="36" customHeight="1" spans="1:5">
      <c r="A1271" s="398">
        <v>2320399</v>
      </c>
      <c r="B1271" s="246" t="s">
        <v>1068</v>
      </c>
      <c r="C1271" s="324">
        <v>0</v>
      </c>
      <c r="D1271" s="324">
        <v>0</v>
      </c>
      <c r="E1271" s="399">
        <f t="shared" si="19"/>
        <v>0</v>
      </c>
    </row>
    <row r="1272" ht="36" customHeight="1" spans="1:5">
      <c r="A1272" s="398">
        <v>233</v>
      </c>
      <c r="B1272" s="246" t="s">
        <v>1069</v>
      </c>
      <c r="C1272" s="324">
        <f>SUM(C1273)</f>
        <v>1</v>
      </c>
      <c r="D1272" s="324">
        <f>SUM(D1273)</f>
        <v>1</v>
      </c>
      <c r="E1272" s="399">
        <f t="shared" si="19"/>
        <v>0</v>
      </c>
    </row>
    <row r="1273" ht="36" customHeight="1" spans="1:5">
      <c r="A1273" s="398">
        <v>23303</v>
      </c>
      <c r="B1273" s="246" t="s">
        <v>1070</v>
      </c>
      <c r="C1273" s="324">
        <v>1</v>
      </c>
      <c r="D1273" s="324">
        <v>1</v>
      </c>
      <c r="E1273" s="399">
        <f t="shared" si="19"/>
        <v>0</v>
      </c>
    </row>
    <row r="1274" ht="36" customHeight="1" spans="1:5">
      <c r="A1274" s="398"/>
      <c r="B1274" s="246"/>
      <c r="C1274" s="324">
        <v>0</v>
      </c>
      <c r="D1274" s="324">
        <v>0</v>
      </c>
      <c r="E1274" s="399">
        <f t="shared" si="19"/>
        <v>0</v>
      </c>
    </row>
    <row r="1275" ht="36" customHeight="1" spans="1:5">
      <c r="A1275" s="398"/>
      <c r="B1275" s="246"/>
      <c r="C1275" s="324">
        <v>0</v>
      </c>
      <c r="D1275" s="324">
        <v>0</v>
      </c>
      <c r="E1275" s="399">
        <f t="shared" si="19"/>
        <v>0</v>
      </c>
    </row>
    <row r="1276" ht="36" customHeight="1" spans="1:5">
      <c r="A1276" s="398"/>
      <c r="B1276" s="246" t="s">
        <v>1071</v>
      </c>
      <c r="C1276" s="402">
        <f>SUM(C4,C233,C243,C262,C352,C404,C460,C517,C645,C718,C791,C813,C920,C978,C1042,C1062,C1092,C1102,C1147,C1168,C1212,C1262,C1263,C1266,C1272)</f>
        <v>206386</v>
      </c>
      <c r="D1276" s="402">
        <f>SUM(D4,D233,D243,D262,D352,D404,D460,D517,D645,D718,D791,D813,D920,D978,D1042,D1062,D1092,D1102,D1147,D1168,D1212,D1262,D1263,D1266,D1272)</f>
        <v>204006</v>
      </c>
      <c r="E1276" s="399">
        <f t="shared" si="19"/>
        <v>-0.012</v>
      </c>
    </row>
    <row r="1277" ht="36" customHeight="1"/>
    <row r="1278" ht="36" customHeight="1"/>
  </sheetData>
  <mergeCells count="1">
    <mergeCell ref="B1:E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00"/>
  <sheetViews>
    <sheetView showZeros="0" zoomScale="115" zoomScaleNormal="115" zoomScaleSheetLayoutView="70" workbookViewId="0">
      <selection activeCell="K20" sqref="K20"/>
    </sheetView>
  </sheetViews>
  <sheetFormatPr defaultColWidth="9" defaultRowHeight="13.5" outlineLevelCol="6"/>
  <cols>
    <col min="1" max="1" width="93.75" customWidth="1"/>
    <col min="2" max="2" width="31.375" customWidth="1"/>
    <col min="3" max="3" width="6.375" customWidth="1"/>
  </cols>
  <sheetData>
    <row r="1" ht="45" customHeight="1" spans="1:2">
      <c r="A1" s="377" t="s">
        <v>1072</v>
      </c>
      <c r="B1" s="377"/>
    </row>
    <row r="2" ht="20.1" customHeight="1" spans="1:2">
      <c r="A2" s="378"/>
      <c r="B2" s="379" t="s">
        <v>2</v>
      </c>
    </row>
    <row r="3" ht="45" customHeight="1" spans="1:2">
      <c r="A3" s="380" t="s">
        <v>1073</v>
      </c>
      <c r="B3" s="75" t="s">
        <v>6</v>
      </c>
    </row>
    <row r="4" ht="30" customHeight="1" spans="1:2">
      <c r="A4" s="381" t="s">
        <v>1074</v>
      </c>
      <c r="B4" s="382">
        <f>SUM(B5:B8)</f>
        <v>27441</v>
      </c>
    </row>
    <row r="5" ht="30" customHeight="1" spans="1:2">
      <c r="A5" s="383" t="s">
        <v>1075</v>
      </c>
      <c r="B5" s="384">
        <v>17940</v>
      </c>
    </row>
    <row r="6" ht="30" customHeight="1" spans="1:2">
      <c r="A6" s="383" t="s">
        <v>1076</v>
      </c>
      <c r="B6" s="384">
        <v>5001</v>
      </c>
    </row>
    <row r="7" ht="30" customHeight="1" spans="1:2">
      <c r="A7" s="383" t="s">
        <v>1077</v>
      </c>
      <c r="B7" s="384">
        <v>2010</v>
      </c>
    </row>
    <row r="8" ht="30" customHeight="1" spans="1:2">
      <c r="A8" s="383" t="s">
        <v>1078</v>
      </c>
      <c r="B8" s="384">
        <v>2490</v>
      </c>
    </row>
    <row r="9" ht="30" customHeight="1" spans="1:2">
      <c r="A9" s="381" t="s">
        <v>1079</v>
      </c>
      <c r="B9" s="382">
        <f>SUM(B10:B19)</f>
        <v>3411</v>
      </c>
    </row>
    <row r="10" ht="30" customHeight="1" spans="1:2">
      <c r="A10" s="383" t="s">
        <v>1080</v>
      </c>
      <c r="B10" s="384">
        <v>1280</v>
      </c>
    </row>
    <row r="11" ht="30" customHeight="1" spans="1:2">
      <c r="A11" s="383" t="s">
        <v>1081</v>
      </c>
      <c r="B11" s="384">
        <v>162</v>
      </c>
    </row>
    <row r="12" ht="30" customHeight="1" spans="1:2">
      <c r="A12" s="383" t="s">
        <v>1082</v>
      </c>
      <c r="B12" s="384">
        <v>318</v>
      </c>
    </row>
    <row r="13" ht="30" customHeight="1" spans="1:2">
      <c r="A13" s="383" t="s">
        <v>1083</v>
      </c>
      <c r="B13" s="384">
        <v>380</v>
      </c>
    </row>
    <row r="14" ht="30" customHeight="1" spans="1:2">
      <c r="A14" s="383" t="s">
        <v>1084</v>
      </c>
      <c r="B14" s="384">
        <v>520</v>
      </c>
    </row>
    <row r="15" ht="30" customHeight="1" spans="1:2">
      <c r="A15" s="383" t="s">
        <v>1085</v>
      </c>
      <c r="B15" s="384">
        <v>79</v>
      </c>
    </row>
    <row r="16" ht="30" customHeight="1" spans="1:2">
      <c r="A16" s="383" t="s">
        <v>1086</v>
      </c>
      <c r="B16" s="384">
        <v>0</v>
      </c>
    </row>
    <row r="17" ht="30" customHeight="1" spans="1:2">
      <c r="A17" s="383" t="s">
        <v>1087</v>
      </c>
      <c r="B17" s="384">
        <v>365</v>
      </c>
    </row>
    <row r="18" ht="30" customHeight="1" spans="1:2">
      <c r="A18" s="383" t="s">
        <v>1088</v>
      </c>
      <c r="B18" s="384">
        <v>163</v>
      </c>
    </row>
    <row r="19" ht="30" customHeight="1" spans="1:2">
      <c r="A19" s="383" t="s">
        <v>1089</v>
      </c>
      <c r="B19" s="384">
        <v>144</v>
      </c>
    </row>
    <row r="20" ht="30" customHeight="1" spans="1:2">
      <c r="A20" s="381" t="s">
        <v>1090</v>
      </c>
      <c r="B20" s="382">
        <f>B21</f>
        <v>222</v>
      </c>
    </row>
    <row r="21" ht="30" customHeight="1" spans="1:2">
      <c r="A21" s="383" t="s">
        <v>1091</v>
      </c>
      <c r="B21" s="384">
        <v>222</v>
      </c>
    </row>
    <row r="22" ht="30" customHeight="1" spans="1:2">
      <c r="A22" s="381" t="s">
        <v>1092</v>
      </c>
      <c r="B22" s="382">
        <f>B23+B24</f>
        <v>54110</v>
      </c>
    </row>
    <row r="23" ht="30" customHeight="1" spans="1:2">
      <c r="A23" s="383" t="s">
        <v>1093</v>
      </c>
      <c r="B23" s="384">
        <v>49290</v>
      </c>
    </row>
    <row r="24" ht="30" customHeight="1" spans="1:2">
      <c r="A24" s="383" t="s">
        <v>1094</v>
      </c>
      <c r="B24" s="384">
        <v>4820</v>
      </c>
    </row>
    <row r="25" ht="30" customHeight="1" spans="1:2">
      <c r="A25" s="381" t="s">
        <v>1095</v>
      </c>
      <c r="B25" s="382">
        <f>B26</f>
        <v>200</v>
      </c>
    </row>
    <row r="26" ht="30" customHeight="1" spans="1:2">
      <c r="A26" s="383" t="s">
        <v>1096</v>
      </c>
      <c r="B26" s="384">
        <v>200</v>
      </c>
    </row>
    <row r="27" ht="30" customHeight="1" spans="1:7">
      <c r="A27" s="381" t="s">
        <v>1097</v>
      </c>
      <c r="B27" s="385">
        <f>B28+B29+B30</f>
        <v>7114</v>
      </c>
      <c r="G27" s="382"/>
    </row>
    <row r="28" ht="30" customHeight="1" spans="1:2">
      <c r="A28" s="383" t="s">
        <v>1098</v>
      </c>
      <c r="B28" s="384">
        <v>2116</v>
      </c>
    </row>
    <row r="29" ht="30" customHeight="1" spans="1:2">
      <c r="A29" s="383" t="s">
        <v>1099</v>
      </c>
      <c r="B29" s="384">
        <v>4842</v>
      </c>
    </row>
    <row r="30" ht="30" customHeight="1" spans="1:2">
      <c r="A30" s="383" t="s">
        <v>1100</v>
      </c>
      <c r="B30" s="384">
        <v>156</v>
      </c>
    </row>
    <row r="31" ht="30" customHeight="1" spans="1:2">
      <c r="A31" s="386" t="s">
        <v>1101</v>
      </c>
      <c r="B31" s="387">
        <f>B4+B9+B20+B22+B25+B27</f>
        <v>92498</v>
      </c>
    </row>
    <row r="100" ht="30" customHeight="1" spans="1:2">
      <c r="A100" s="386" t="s">
        <v>1101</v>
      </c>
      <c r="B100" s="388"/>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0" tint="-0.05"/>
  </sheetPr>
  <dimension ref="A1:D24"/>
  <sheetViews>
    <sheetView showGridLines="0" showZeros="0" zoomScaleSheetLayoutView="70" workbookViewId="0">
      <selection activeCell="A17" sqref="A17"/>
    </sheetView>
  </sheetViews>
  <sheetFormatPr defaultColWidth="9" defaultRowHeight="13.5" outlineLevelCol="3"/>
  <cols>
    <col min="1" max="1" width="69.625" style="216" customWidth="1"/>
    <col min="2" max="2" width="45.625" customWidth="1"/>
    <col min="3" max="4" width="16.625" hidden="1" customWidth="1"/>
  </cols>
  <sheetData>
    <row r="1" s="215" customFormat="1" ht="45" customHeight="1" spans="1:4">
      <c r="A1" s="366" t="s">
        <v>1102</v>
      </c>
      <c r="B1" s="366"/>
      <c r="C1" s="366"/>
      <c r="D1" s="366"/>
    </row>
    <row r="2" ht="20.1" customHeight="1" spans="1:4">
      <c r="A2" s="218"/>
      <c r="B2" s="356" t="s">
        <v>2</v>
      </c>
      <c r="C2" s="367"/>
      <c r="D2" s="367" t="s">
        <v>2</v>
      </c>
    </row>
    <row r="3" ht="45" customHeight="1" spans="1:4">
      <c r="A3" s="128" t="s">
        <v>1103</v>
      </c>
      <c r="B3" s="75" t="s">
        <v>6</v>
      </c>
      <c r="C3" s="368" t="s">
        <v>1104</v>
      </c>
      <c r="D3" s="75" t="s">
        <v>1105</v>
      </c>
    </row>
    <row r="4" ht="36" customHeight="1" spans="1:4">
      <c r="A4" s="369" t="s">
        <v>1106</v>
      </c>
      <c r="B4" s="82"/>
      <c r="C4" s="370" t="e">
        <f>SUM(#REF!)</f>
        <v>#REF!</v>
      </c>
      <c r="D4" s="371" t="e">
        <f>SUM(#REF!)</f>
        <v>#REF!</v>
      </c>
    </row>
    <row r="5" ht="36" customHeight="1" spans="1:4">
      <c r="A5" s="369" t="s">
        <v>1107</v>
      </c>
      <c r="B5" s="174"/>
      <c r="C5" s="372">
        <v>64164</v>
      </c>
      <c r="D5" s="373"/>
    </row>
    <row r="6" ht="36" customHeight="1" spans="1:4">
      <c r="A6" s="369" t="s">
        <v>1108</v>
      </c>
      <c r="B6" s="174"/>
      <c r="C6" s="372">
        <v>2293</v>
      </c>
      <c r="D6" s="373"/>
    </row>
    <row r="7" ht="36" customHeight="1" spans="1:4">
      <c r="A7" s="369" t="s">
        <v>1109</v>
      </c>
      <c r="B7" s="174"/>
      <c r="C7" s="372">
        <v>9600</v>
      </c>
      <c r="D7" s="373"/>
    </row>
    <row r="8" ht="36" customHeight="1" spans="1:4">
      <c r="A8" s="369" t="s">
        <v>1110</v>
      </c>
      <c r="B8" s="174"/>
      <c r="C8" s="372">
        <v>280</v>
      </c>
      <c r="D8" s="373"/>
    </row>
    <row r="9" ht="36" customHeight="1" spans="1:4">
      <c r="A9" s="369" t="s">
        <v>1111</v>
      </c>
      <c r="B9" s="174"/>
      <c r="C9" s="372">
        <v>83870</v>
      </c>
      <c r="D9" s="373"/>
    </row>
    <row r="10" ht="36" customHeight="1" spans="1:4">
      <c r="A10" s="369" t="s">
        <v>1112</v>
      </c>
      <c r="B10" s="174"/>
      <c r="C10" s="372">
        <v>413</v>
      </c>
      <c r="D10" s="373"/>
    </row>
    <row r="11" ht="36" customHeight="1" spans="1:4">
      <c r="A11" s="369" t="s">
        <v>1113</v>
      </c>
      <c r="B11" s="174"/>
      <c r="C11" s="372">
        <v>60</v>
      </c>
      <c r="D11" s="373"/>
    </row>
    <row r="12" ht="36" customHeight="1" spans="1:4">
      <c r="A12" s="369" t="s">
        <v>1114</v>
      </c>
      <c r="B12" s="174"/>
      <c r="C12" s="372">
        <v>4418</v>
      </c>
      <c r="D12" s="373"/>
    </row>
    <row r="13" ht="36" customHeight="1" spans="1:4">
      <c r="A13" s="369" t="s">
        <v>1115</v>
      </c>
      <c r="B13" s="174"/>
      <c r="C13" s="372"/>
      <c r="D13" s="373"/>
    </row>
    <row r="14" ht="36" customHeight="1" spans="1:4">
      <c r="A14" s="369" t="s">
        <v>1116</v>
      </c>
      <c r="B14" s="174"/>
      <c r="C14" s="372"/>
      <c r="D14" s="373"/>
    </row>
    <row r="15" ht="36" customHeight="1" spans="1:4">
      <c r="A15" s="369" t="s">
        <v>1117</v>
      </c>
      <c r="B15" s="174"/>
      <c r="C15" s="372"/>
      <c r="D15" s="373">
        <v>5000</v>
      </c>
    </row>
    <row r="16" ht="36" customHeight="1" spans="1:4">
      <c r="A16" s="369" t="s">
        <v>1118</v>
      </c>
      <c r="B16" s="174"/>
      <c r="C16" s="372">
        <v>3800</v>
      </c>
      <c r="D16" s="373"/>
    </row>
    <row r="17" ht="36" customHeight="1" spans="1:4">
      <c r="A17" s="369" t="s">
        <v>1119</v>
      </c>
      <c r="B17" s="174"/>
      <c r="C17" s="372">
        <v>1257</v>
      </c>
      <c r="D17" s="373"/>
    </row>
    <row r="18" ht="36" customHeight="1" spans="1:4">
      <c r="A18" s="369" t="s">
        <v>1120</v>
      </c>
      <c r="B18" s="174"/>
      <c r="C18" s="372">
        <v>2163</v>
      </c>
      <c r="D18" s="373"/>
    </row>
    <row r="19" ht="36" customHeight="1" spans="1:2">
      <c r="A19" s="369" t="s">
        <v>1121</v>
      </c>
      <c r="B19" s="174"/>
    </row>
    <row r="20" ht="36" customHeight="1" spans="1:2">
      <c r="A20" s="369" t="s">
        <v>1122</v>
      </c>
      <c r="B20" s="174"/>
    </row>
    <row r="21" ht="36" customHeight="1" spans="1:2">
      <c r="A21" s="369" t="s">
        <v>1123</v>
      </c>
      <c r="B21" s="174"/>
    </row>
    <row r="22" ht="36" customHeight="1" spans="1:2">
      <c r="A22" s="369" t="s">
        <v>1124</v>
      </c>
      <c r="B22" s="174"/>
    </row>
    <row r="23" ht="36" customHeight="1" spans="1:2">
      <c r="A23" s="374" t="s">
        <v>1125</v>
      </c>
      <c r="B23" s="174"/>
    </row>
    <row r="24" ht="36" customHeight="1" spans="1:2">
      <c r="A24" s="375" t="s">
        <v>1126</v>
      </c>
      <c r="B24" s="376"/>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tint="-0.05"/>
  </sheetPr>
  <dimension ref="A1:D10"/>
  <sheetViews>
    <sheetView showGridLines="0" showZeros="0" zoomScale="115" zoomScaleNormal="115" workbookViewId="0">
      <selection activeCell="I18" sqref="I18"/>
    </sheetView>
  </sheetViews>
  <sheetFormatPr defaultColWidth="9" defaultRowHeight="14.25" outlineLevelCol="3"/>
  <cols>
    <col min="1" max="1" width="43.625" style="115" customWidth="1"/>
    <col min="2" max="2" width="20.625" style="117" customWidth="1"/>
    <col min="3" max="3" width="20.625" style="115" customWidth="1"/>
    <col min="4" max="4" width="20" style="318" customWidth="1"/>
    <col min="5" max="5" width="12.625" style="115"/>
    <col min="6" max="16377" width="9" style="115"/>
    <col min="16378" max="16379" width="35.625" style="115"/>
    <col min="16380" max="16384" width="9" style="115"/>
  </cols>
  <sheetData>
    <row r="1" ht="45" customHeight="1" spans="1:4">
      <c r="A1" s="120" t="s">
        <v>1127</v>
      </c>
      <c r="B1" s="120"/>
      <c r="C1" s="120"/>
      <c r="D1" s="120"/>
    </row>
    <row r="2" ht="20.1" customHeight="1" spans="1:4">
      <c r="A2" s="121"/>
      <c r="B2" s="121"/>
      <c r="C2" s="355"/>
      <c r="D2" s="356" t="s">
        <v>2</v>
      </c>
    </row>
    <row r="3" s="116" customFormat="1" ht="45" customHeight="1" spans="1:4">
      <c r="A3" s="123" t="s">
        <v>1128</v>
      </c>
      <c r="B3" s="123" t="s">
        <v>1125</v>
      </c>
      <c r="C3" s="357" t="s">
        <v>1129</v>
      </c>
      <c r="D3" s="357" t="s">
        <v>1130</v>
      </c>
    </row>
    <row r="4" ht="36" customHeight="1" spans="1:4">
      <c r="A4" s="358" t="s">
        <v>1131</v>
      </c>
      <c r="B4" s="359">
        <f>B5</f>
        <v>37362</v>
      </c>
      <c r="C4" s="359"/>
      <c r="D4" s="359">
        <f>D5</f>
        <v>37362</v>
      </c>
    </row>
    <row r="5" ht="36" customHeight="1" spans="1:4">
      <c r="A5" s="360" t="s">
        <v>1132</v>
      </c>
      <c r="B5" s="361">
        <f>D5</f>
        <v>37362</v>
      </c>
      <c r="C5" s="126"/>
      <c r="D5" s="361">
        <v>37362</v>
      </c>
    </row>
    <row r="6" ht="36" customHeight="1" spans="1:4">
      <c r="A6" s="358" t="s">
        <v>1133</v>
      </c>
      <c r="B6" s="359">
        <f>C6+D6</f>
        <v>151440</v>
      </c>
      <c r="C6" s="359">
        <v>2530</v>
      </c>
      <c r="D6" s="359">
        <v>148910</v>
      </c>
    </row>
    <row r="7" spans="2:4">
      <c r="B7" s="362"/>
      <c r="C7" s="363"/>
      <c r="D7" s="364"/>
    </row>
    <row r="8" spans="3:3">
      <c r="C8" s="365"/>
    </row>
    <row r="9" spans="3:3">
      <c r="C9" s="365"/>
    </row>
    <row r="10" spans="3:3">
      <c r="C10" s="36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C5">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showZeros="0" tabSelected="1" zoomScale="115" zoomScaleNormal="115" workbookViewId="0">
      <selection activeCell="E5" sqref="E5"/>
    </sheetView>
  </sheetViews>
  <sheetFormatPr defaultColWidth="9" defaultRowHeight="13.5" outlineLevelCol="4"/>
  <cols>
    <col min="1" max="1" width="37.75" style="335" customWidth="1"/>
    <col min="2" max="2" width="22" style="335" customWidth="1"/>
    <col min="3" max="4" width="23.875" style="335" customWidth="1"/>
    <col min="5" max="5" width="24.5" style="336" customWidth="1"/>
    <col min="6" max="233" width="9" style="335"/>
    <col min="234" max="16384" width="9" style="1"/>
  </cols>
  <sheetData>
    <row r="1" s="335" customFormat="1" ht="40.5" customHeight="1" spans="1:5">
      <c r="A1" s="337" t="s">
        <v>1134</v>
      </c>
      <c r="B1" s="337"/>
      <c r="C1" s="337"/>
      <c r="D1" s="337"/>
      <c r="E1" s="338"/>
    </row>
    <row r="2" s="335" customFormat="1" ht="16.9" customHeight="1" spans="1:5">
      <c r="A2" s="339"/>
      <c r="B2" s="339"/>
      <c r="C2" s="339"/>
      <c r="D2" s="340"/>
      <c r="E2" s="341" t="s">
        <v>2</v>
      </c>
    </row>
    <row r="3" s="1" customFormat="1" ht="24.95" customHeight="1" spans="1:5">
      <c r="A3" s="342" t="s">
        <v>4</v>
      </c>
      <c r="B3" s="342" t="s">
        <v>105</v>
      </c>
      <c r="C3" s="342" t="s">
        <v>6</v>
      </c>
      <c r="D3" s="343" t="s">
        <v>1135</v>
      </c>
      <c r="E3" s="344"/>
    </row>
    <row r="4" s="1" customFormat="1" ht="24.95" customHeight="1" spans="1:5">
      <c r="A4" s="345"/>
      <c r="B4" s="345"/>
      <c r="C4" s="345"/>
      <c r="D4" s="123" t="s">
        <v>1136</v>
      </c>
      <c r="E4" s="346" t="s">
        <v>1137</v>
      </c>
    </row>
    <row r="5" s="335" customFormat="1" ht="34.9" customHeight="1" spans="1:5">
      <c r="A5" s="347" t="s">
        <v>1125</v>
      </c>
      <c r="B5" s="348">
        <f>B6+B7+B8</f>
        <v>573.28</v>
      </c>
      <c r="C5" s="348">
        <f>C6+C7+C8</f>
        <v>671.79</v>
      </c>
      <c r="D5" s="348">
        <f>D6+D7+D8</f>
        <v>98.51</v>
      </c>
      <c r="E5" s="349">
        <f>D5/B5</f>
        <v>0.1718</v>
      </c>
    </row>
    <row r="6" s="335" customFormat="1" ht="34.9" customHeight="1" spans="1:5">
      <c r="A6" s="94" t="s">
        <v>1138</v>
      </c>
      <c r="B6" s="350">
        <v>0</v>
      </c>
      <c r="C6" s="350">
        <v>0</v>
      </c>
      <c r="D6" s="350">
        <f>C6-B6</f>
        <v>0</v>
      </c>
      <c r="E6" s="351"/>
    </row>
    <row r="7" s="335" customFormat="1" ht="34.9" customHeight="1" spans="1:5">
      <c r="A7" s="94" t="s">
        <v>1139</v>
      </c>
      <c r="B7" s="348">
        <v>138.78</v>
      </c>
      <c r="C7" s="348">
        <v>167.59</v>
      </c>
      <c r="D7" s="348">
        <f>C7-B7</f>
        <v>28.81</v>
      </c>
      <c r="E7" s="349">
        <f>D7/B7</f>
        <v>0.2076</v>
      </c>
    </row>
    <row r="8" s="335" customFormat="1" ht="34.9" customHeight="1" spans="1:5">
      <c r="A8" s="94" t="s">
        <v>1140</v>
      </c>
      <c r="B8" s="352">
        <f>B9+B10</f>
        <v>434.5</v>
      </c>
      <c r="C8" s="352">
        <f>C9+C10</f>
        <v>504.2</v>
      </c>
      <c r="D8" s="352">
        <f>C8-B8</f>
        <v>69.7</v>
      </c>
      <c r="E8" s="349">
        <f>D8/B8</f>
        <v>0.1604</v>
      </c>
    </row>
    <row r="9" s="335" customFormat="1" ht="34.9" customHeight="1" spans="1:5">
      <c r="A9" s="95" t="s">
        <v>1141</v>
      </c>
      <c r="B9" s="352">
        <v>130</v>
      </c>
      <c r="C9" s="352">
        <v>175</v>
      </c>
      <c r="D9" s="352">
        <f>C9-B9</f>
        <v>45</v>
      </c>
      <c r="E9" s="349">
        <f>D9/B9</f>
        <v>0.3462</v>
      </c>
    </row>
    <row r="10" s="335" customFormat="1" ht="34.9" customHeight="1" spans="1:5">
      <c r="A10" s="95" t="s">
        <v>1142</v>
      </c>
      <c r="B10" s="352">
        <v>304.5</v>
      </c>
      <c r="C10" s="352">
        <v>329.2</v>
      </c>
      <c r="D10" s="352">
        <f>C10-B10</f>
        <v>24.7</v>
      </c>
      <c r="E10" s="349">
        <f>D10/B10</f>
        <v>0.0811</v>
      </c>
    </row>
    <row r="11" s="335" customFormat="1" ht="175.15" customHeight="1" spans="1:5">
      <c r="A11" s="353" t="s">
        <v>1143</v>
      </c>
      <c r="B11" s="353"/>
      <c r="C11" s="353"/>
      <c r="D11" s="353"/>
      <c r="E11" s="354"/>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0" tint="-0.05"/>
  </sheetPr>
  <dimension ref="A1:E50"/>
  <sheetViews>
    <sheetView showGridLines="0" showZeros="0" zoomScaleSheetLayoutView="70" workbookViewId="0">
      <selection activeCell="K9" sqref="K9"/>
    </sheetView>
  </sheetViews>
  <sheetFormatPr defaultColWidth="9" defaultRowHeight="14.25" outlineLevelCol="4"/>
  <cols>
    <col min="1" max="1" width="20.625" style="115" customWidth="1"/>
    <col min="2" max="2" width="49" style="115" customWidth="1"/>
    <col min="3" max="4" width="20.625" style="115" customWidth="1"/>
    <col min="5" max="5" width="20.625" style="318" customWidth="1"/>
    <col min="6" max="16307" width="9" style="115"/>
    <col min="16308" max="16308" width="45.625" style="115"/>
    <col min="16309" max="16384" width="9" style="115"/>
  </cols>
  <sheetData>
    <row r="1" ht="45" customHeight="1" spans="1:5">
      <c r="A1" s="117"/>
      <c r="B1" s="277" t="s">
        <v>1144</v>
      </c>
      <c r="C1" s="277"/>
      <c r="D1" s="277"/>
      <c r="E1" s="277"/>
    </row>
    <row r="2" s="273" customFormat="1" ht="20.1" customHeight="1" spans="1:5">
      <c r="A2" s="278"/>
      <c r="B2" s="279"/>
      <c r="C2" s="319"/>
      <c r="D2" s="279"/>
      <c r="E2" s="320" t="s">
        <v>2</v>
      </c>
    </row>
    <row r="3" s="274" customFormat="1" ht="45" customHeight="1" spans="1:5">
      <c r="A3" s="283" t="s">
        <v>3</v>
      </c>
      <c r="B3" s="284" t="s">
        <v>4</v>
      </c>
      <c r="C3" s="136" t="s">
        <v>5</v>
      </c>
      <c r="D3" s="136" t="s">
        <v>6</v>
      </c>
      <c r="E3" s="136" t="s">
        <v>7</v>
      </c>
    </row>
    <row r="4" s="274" customFormat="1" ht="36" customHeight="1" spans="1:5">
      <c r="A4" s="247" t="s">
        <v>1145</v>
      </c>
      <c r="B4" s="243" t="s">
        <v>1146</v>
      </c>
      <c r="C4" s="321"/>
      <c r="D4" s="321"/>
      <c r="E4" s="322">
        <f t="shared" ref="E4:E10" si="0">IFERROR(D4/C4-1,0)</f>
        <v>0</v>
      </c>
    </row>
    <row r="5" ht="36" customHeight="1" spans="1:5">
      <c r="A5" s="247" t="s">
        <v>1147</v>
      </c>
      <c r="B5" s="243" t="s">
        <v>1148</v>
      </c>
      <c r="C5" s="321"/>
      <c r="D5" s="321"/>
      <c r="E5" s="322">
        <f t="shared" si="0"/>
        <v>0</v>
      </c>
    </row>
    <row r="6" ht="36" customHeight="1" spans="1:5">
      <c r="A6" s="247" t="s">
        <v>1149</v>
      </c>
      <c r="B6" s="243" t="s">
        <v>1150</v>
      </c>
      <c r="C6" s="321"/>
      <c r="D6" s="321"/>
      <c r="E6" s="322">
        <f t="shared" si="0"/>
        <v>0</v>
      </c>
    </row>
    <row r="7" ht="36" customHeight="1" spans="1:5">
      <c r="A7" s="247" t="s">
        <v>1151</v>
      </c>
      <c r="B7" s="243" t="s">
        <v>1152</v>
      </c>
      <c r="C7" s="321"/>
      <c r="D7" s="321"/>
      <c r="E7" s="322">
        <f t="shared" si="0"/>
        <v>0</v>
      </c>
    </row>
    <row r="8" ht="36" customHeight="1" spans="1:5">
      <c r="A8" s="247" t="s">
        <v>1153</v>
      </c>
      <c r="B8" s="243" t="s">
        <v>1154</v>
      </c>
      <c r="C8" s="285"/>
      <c r="D8" s="285"/>
      <c r="E8" s="286">
        <f t="shared" si="0"/>
        <v>0</v>
      </c>
    </row>
    <row r="9" ht="36" customHeight="1" spans="1:5">
      <c r="A9" s="247" t="s">
        <v>1155</v>
      </c>
      <c r="B9" s="243" t="s">
        <v>1156</v>
      </c>
      <c r="C9" s="285"/>
      <c r="D9" s="285"/>
      <c r="E9" s="286">
        <f t="shared" si="0"/>
        <v>0</v>
      </c>
    </row>
    <row r="10" ht="36" customHeight="1" spans="1:5">
      <c r="A10" s="247" t="s">
        <v>1157</v>
      </c>
      <c r="B10" s="243" t="s">
        <v>1158</v>
      </c>
      <c r="C10" s="323">
        <f>SUBTOTAL(9,C11:C15)</f>
        <v>11026</v>
      </c>
      <c r="D10" s="323">
        <f>SUBTOTAL(9,D11:D15)</f>
        <v>15000</v>
      </c>
      <c r="E10" s="286">
        <f t="shared" si="0"/>
        <v>0.36</v>
      </c>
    </row>
    <row r="11" ht="36" customHeight="1" spans="1:5">
      <c r="A11" s="247" t="s">
        <v>1159</v>
      </c>
      <c r="B11" s="246" t="s">
        <v>1160</v>
      </c>
      <c r="C11" s="288">
        <v>10174</v>
      </c>
      <c r="D11" s="288">
        <v>14800</v>
      </c>
      <c r="E11" s="286">
        <f t="shared" ref="E11:E35" si="1">IFERROR(D11/C11-1,0)</f>
        <v>0.455</v>
      </c>
    </row>
    <row r="12" ht="36" customHeight="1" spans="1:5">
      <c r="A12" s="247" t="s">
        <v>1161</v>
      </c>
      <c r="B12" s="246" t="s">
        <v>1162</v>
      </c>
      <c r="C12" s="288">
        <v>13</v>
      </c>
      <c r="D12" s="288">
        <v>22</v>
      </c>
      <c r="E12" s="286">
        <f t="shared" si="1"/>
        <v>0.692</v>
      </c>
    </row>
    <row r="13" ht="36" customHeight="1" spans="1:5">
      <c r="A13" s="247" t="s">
        <v>1163</v>
      </c>
      <c r="B13" s="246" t="s">
        <v>1164</v>
      </c>
      <c r="C13" s="288">
        <v>1105</v>
      </c>
      <c r="D13" s="288">
        <v>680</v>
      </c>
      <c r="E13" s="286">
        <f t="shared" si="1"/>
        <v>-0.385</v>
      </c>
    </row>
    <row r="14" ht="36" customHeight="1" spans="1:5">
      <c r="A14" s="247" t="s">
        <v>1165</v>
      </c>
      <c r="B14" s="246" t="s">
        <v>1166</v>
      </c>
      <c r="C14" s="288">
        <v>-266</v>
      </c>
      <c r="D14" s="288">
        <v>-502</v>
      </c>
      <c r="E14" s="286">
        <f t="shared" si="1"/>
        <v>0.887</v>
      </c>
    </row>
    <row r="15" ht="36" customHeight="1" spans="1:5">
      <c r="A15" s="247" t="s">
        <v>1167</v>
      </c>
      <c r="B15" s="246" t="s">
        <v>1168</v>
      </c>
      <c r="C15" s="288"/>
      <c r="D15" s="288"/>
      <c r="E15" s="286">
        <f t="shared" si="1"/>
        <v>0</v>
      </c>
    </row>
    <row r="16" ht="36" customHeight="1" spans="1:5">
      <c r="A16" s="289" t="s">
        <v>1169</v>
      </c>
      <c r="B16" s="124" t="s">
        <v>1170</v>
      </c>
      <c r="C16" s="321"/>
      <c r="D16" s="321"/>
      <c r="E16" s="322">
        <f t="shared" si="1"/>
        <v>0</v>
      </c>
    </row>
    <row r="17" ht="36" customHeight="1" spans="1:5">
      <c r="A17" s="289" t="s">
        <v>1171</v>
      </c>
      <c r="B17" s="124" t="s">
        <v>1172</v>
      </c>
      <c r="C17" s="321"/>
      <c r="D17" s="321"/>
      <c r="E17" s="322">
        <f t="shared" si="1"/>
        <v>0</v>
      </c>
    </row>
    <row r="18" ht="36" customHeight="1" spans="1:5">
      <c r="A18" s="289" t="s">
        <v>1173</v>
      </c>
      <c r="B18" s="142" t="s">
        <v>1174</v>
      </c>
      <c r="C18" s="324"/>
      <c r="D18" s="324"/>
      <c r="E18" s="322">
        <f t="shared" si="1"/>
        <v>0</v>
      </c>
    </row>
    <row r="19" ht="36" customHeight="1" spans="1:5">
      <c r="A19" s="289" t="s">
        <v>1175</v>
      </c>
      <c r="B19" s="142" t="s">
        <v>1176</v>
      </c>
      <c r="C19" s="324"/>
      <c r="D19" s="324"/>
      <c r="E19" s="322">
        <f t="shared" si="1"/>
        <v>0</v>
      </c>
    </row>
    <row r="20" ht="36" customHeight="1" spans="1:5">
      <c r="A20" s="289" t="s">
        <v>1177</v>
      </c>
      <c r="B20" s="124" t="s">
        <v>1178</v>
      </c>
      <c r="C20" s="321"/>
      <c r="D20" s="321"/>
      <c r="E20" s="322">
        <f t="shared" si="1"/>
        <v>0</v>
      </c>
    </row>
    <row r="21" ht="36" customHeight="1" spans="1:5">
      <c r="A21" s="289" t="s">
        <v>1179</v>
      </c>
      <c r="B21" s="124" t="s">
        <v>1180</v>
      </c>
      <c r="C21" s="321"/>
      <c r="D21" s="321"/>
      <c r="E21" s="322">
        <f t="shared" si="1"/>
        <v>0</v>
      </c>
    </row>
    <row r="22" ht="36" customHeight="1" spans="1:5">
      <c r="A22" s="289" t="s">
        <v>1181</v>
      </c>
      <c r="B22" s="124" t="s">
        <v>1182</v>
      </c>
      <c r="C22" s="321"/>
      <c r="D22" s="321"/>
      <c r="E22" s="322">
        <f t="shared" si="1"/>
        <v>0</v>
      </c>
    </row>
    <row r="23" ht="36" customHeight="1" spans="1:5">
      <c r="A23" s="247" t="s">
        <v>1183</v>
      </c>
      <c r="B23" s="243" t="s">
        <v>1184</v>
      </c>
      <c r="C23" s="321"/>
      <c r="D23" s="321"/>
      <c r="E23" s="322">
        <f t="shared" si="1"/>
        <v>0</v>
      </c>
    </row>
    <row r="24" ht="36" customHeight="1" spans="1:5">
      <c r="A24" s="247" t="s">
        <v>1185</v>
      </c>
      <c r="B24" s="243" t="s">
        <v>1186</v>
      </c>
      <c r="C24" s="325">
        <v>99</v>
      </c>
      <c r="D24" s="253">
        <v>102</v>
      </c>
      <c r="E24" s="322">
        <f t="shared" si="1"/>
        <v>0.03</v>
      </c>
    </row>
    <row r="25" ht="36" customHeight="1" spans="1:5">
      <c r="A25" s="247" t="s">
        <v>1187</v>
      </c>
      <c r="B25" s="243" t="s">
        <v>1188</v>
      </c>
      <c r="C25" s="321"/>
      <c r="D25" s="321"/>
      <c r="E25" s="322">
        <f t="shared" si="1"/>
        <v>0</v>
      </c>
    </row>
    <row r="26" ht="36" customHeight="1" spans="1:5">
      <c r="A26" s="247" t="s">
        <v>1189</v>
      </c>
      <c r="B26" s="243" t="s">
        <v>1190</v>
      </c>
      <c r="C26" s="321"/>
      <c r="D26" s="321"/>
      <c r="E26" s="322">
        <f t="shared" si="1"/>
        <v>0</v>
      </c>
    </row>
    <row r="27" ht="36" customHeight="1" spans="1:5">
      <c r="A27" s="247" t="s">
        <v>1191</v>
      </c>
      <c r="B27" s="243" t="s">
        <v>1192</v>
      </c>
      <c r="C27" s="325">
        <v>1027</v>
      </c>
      <c r="D27" s="325">
        <v>320</v>
      </c>
      <c r="E27" s="322">
        <f t="shared" si="1"/>
        <v>-0.688</v>
      </c>
    </row>
    <row r="28" ht="36" customHeight="1" spans="1:5">
      <c r="A28" s="247"/>
      <c r="B28" s="246"/>
      <c r="C28" s="324"/>
      <c r="D28" s="324"/>
      <c r="E28" s="322">
        <f t="shared" si="1"/>
        <v>0</v>
      </c>
    </row>
    <row r="29" ht="36" customHeight="1" spans="1:5">
      <c r="A29" s="259"/>
      <c r="B29" s="260" t="s">
        <v>1193</v>
      </c>
      <c r="C29" s="321">
        <f>C4+C5+C6+C7+C8+C9+C10+C16+C17+C20+C21+C22+C23+C24+C25+C26+C27</f>
        <v>12152</v>
      </c>
      <c r="D29" s="321">
        <f>D4+D5+D6+D7+D8+D9+D10+D16+D17+D20+D21+D22+D23+D24+D25+D26+D27</f>
        <v>15422</v>
      </c>
      <c r="E29" s="322">
        <f t="shared" si="1"/>
        <v>0.269</v>
      </c>
    </row>
    <row r="30" ht="36" customHeight="1" spans="1:5">
      <c r="A30" s="290">
        <v>105</v>
      </c>
      <c r="B30" s="291" t="s">
        <v>1194</v>
      </c>
      <c r="C30" s="321">
        <v>167600</v>
      </c>
      <c r="D30" s="321">
        <v>230</v>
      </c>
      <c r="E30" s="322">
        <f t="shared" si="1"/>
        <v>-0.999</v>
      </c>
    </row>
    <row r="31" ht="36" customHeight="1" spans="1:5">
      <c r="A31" s="326">
        <v>110</v>
      </c>
      <c r="B31" s="327" t="s">
        <v>36</v>
      </c>
      <c r="C31" s="328">
        <f>C32+C35+C36</f>
        <v>12943</v>
      </c>
      <c r="D31" s="328">
        <f>D32+D35+D36</f>
        <v>11603</v>
      </c>
      <c r="E31" s="322">
        <f t="shared" si="1"/>
        <v>-0.104</v>
      </c>
    </row>
    <row r="32" ht="36" customHeight="1" spans="1:5">
      <c r="A32" s="326">
        <v>11004</v>
      </c>
      <c r="B32" s="327" t="s">
        <v>1195</v>
      </c>
      <c r="C32" s="328">
        <f>C33+C34</f>
        <v>4085</v>
      </c>
      <c r="D32" s="328">
        <f>D33+D34</f>
        <v>2900</v>
      </c>
      <c r="E32" s="322">
        <f t="shared" si="1"/>
        <v>-0.29</v>
      </c>
    </row>
    <row r="33" ht="36" customHeight="1" spans="1:5">
      <c r="A33" s="329">
        <v>1100402</v>
      </c>
      <c r="B33" s="330" t="s">
        <v>1196</v>
      </c>
      <c r="C33" s="321">
        <v>4085</v>
      </c>
      <c r="D33" s="321">
        <v>2900</v>
      </c>
      <c r="E33" s="322">
        <f t="shared" si="1"/>
        <v>-0.29</v>
      </c>
    </row>
    <row r="34" ht="36" customHeight="1" spans="1:5">
      <c r="A34" s="329">
        <v>1100403</v>
      </c>
      <c r="B34" s="330" t="s">
        <v>1197</v>
      </c>
      <c r="C34" s="331"/>
      <c r="D34" s="332"/>
      <c r="E34" s="322">
        <f t="shared" si="1"/>
        <v>0</v>
      </c>
    </row>
    <row r="35" ht="36" customHeight="1" spans="1:5">
      <c r="A35" s="329">
        <v>11008</v>
      </c>
      <c r="B35" s="330" t="s">
        <v>39</v>
      </c>
      <c r="C35" s="328">
        <v>4031</v>
      </c>
      <c r="D35" s="328">
        <v>3853</v>
      </c>
      <c r="E35" s="322">
        <f t="shared" si="1"/>
        <v>-0.044</v>
      </c>
    </row>
    <row r="36" ht="36" customHeight="1" spans="1:5">
      <c r="A36" s="329">
        <v>11009</v>
      </c>
      <c r="B36" s="330" t="s">
        <v>40</v>
      </c>
      <c r="C36" s="328">
        <v>4827</v>
      </c>
      <c r="D36" s="328">
        <v>4850</v>
      </c>
      <c r="E36" s="333"/>
    </row>
    <row r="37" ht="36" customHeight="1" spans="1:5">
      <c r="A37" s="301"/>
      <c r="B37" s="302" t="s">
        <v>43</v>
      </c>
      <c r="C37" s="328">
        <f>C29+C30+C31</f>
        <v>192695</v>
      </c>
      <c r="D37" s="328">
        <f>D29+D30+D31</f>
        <v>27255</v>
      </c>
      <c r="E37" s="322">
        <f>IFERROR(D37/C37-1,0)</f>
        <v>-0.859</v>
      </c>
    </row>
    <row r="38" spans="3:4">
      <c r="C38" s="334"/>
      <c r="D38" s="334"/>
    </row>
    <row r="40" spans="3:4">
      <c r="C40" s="334"/>
      <c r="D40" s="334"/>
    </row>
    <row r="42" spans="3:4">
      <c r="C42" s="334"/>
      <c r="D42" s="334"/>
    </row>
    <row r="43" spans="3:4">
      <c r="C43" s="334"/>
      <c r="D43" s="334"/>
    </row>
    <row r="45" spans="3:4">
      <c r="C45" s="334"/>
      <c r="D45" s="334"/>
    </row>
    <row r="46" spans="3:4">
      <c r="C46" s="334"/>
      <c r="D46" s="334"/>
    </row>
    <row r="47" spans="3:4">
      <c r="C47" s="334"/>
      <c r="D47" s="334"/>
    </row>
    <row r="48" spans="3:4">
      <c r="C48" s="334"/>
      <c r="D48" s="334"/>
    </row>
    <row r="50" spans="3:4">
      <c r="C50" s="334"/>
      <c r="D50" s="334"/>
    </row>
  </sheetData>
  <mergeCells count="1">
    <mergeCell ref="B1:E1"/>
  </mergeCells>
  <conditionalFormatting sqref="B30">
    <cfRule type="expression" dxfId="1" priority="23" stopIfTrue="1">
      <formula>"len($A:$A)=3"</formula>
    </cfRule>
  </conditionalFormatting>
  <conditionalFormatting sqref="B32">
    <cfRule type="expression" dxfId="1" priority="14" stopIfTrue="1">
      <formula>"len($A:$A)=3"</formula>
    </cfRule>
  </conditionalFormatting>
  <conditionalFormatting sqref="B34">
    <cfRule type="expression" dxfId="1" priority="13" stopIfTrue="1">
      <formula>"len($A:$A)=3"</formula>
    </cfRule>
  </conditionalFormatting>
  <conditionalFormatting sqref="D34">
    <cfRule type="expression" dxfId="1" priority="19" stopIfTrue="1">
      <formula>"len($A:$A)=3"</formula>
    </cfRule>
  </conditionalFormatting>
  <conditionalFormatting sqref="C35">
    <cfRule type="expression" dxfId="1" priority="2" stopIfTrue="1">
      <formula>"len($A:$A)=3"</formula>
    </cfRule>
  </conditionalFormatting>
  <conditionalFormatting sqref="D35">
    <cfRule type="expression" dxfId="1" priority="1" stopIfTrue="1">
      <formula>"len($A:$A)=3"</formula>
    </cfRule>
  </conditionalFormatting>
  <conditionalFormatting sqref="C36">
    <cfRule type="expression" dxfId="1" priority="5" stopIfTrue="1">
      <formula>"len($A:$A)=3"</formula>
    </cfRule>
  </conditionalFormatting>
  <conditionalFormatting sqref="D36">
    <cfRule type="expression" dxfId="1" priority="4" stopIfTrue="1">
      <formula>"len($A:$A)=3"</formula>
    </cfRule>
  </conditionalFormatting>
  <conditionalFormatting sqref="B31 B33">
    <cfRule type="expression" dxfId="1" priority="16" stopIfTrue="1">
      <formula>"len($A:$A)=3"</formula>
    </cfRule>
  </conditionalFormatting>
  <conditionalFormatting sqref="C31:D32 C34:D34">
    <cfRule type="expression" dxfId="1" priority="2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theme="0" tint="-0.05"/>
  </sheetPr>
  <dimension ref="A1:E77"/>
  <sheetViews>
    <sheetView showGridLines="0" showZeros="0" zoomScaleSheetLayoutView="85" workbookViewId="0">
      <selection activeCell="L7" sqref="L7"/>
    </sheetView>
  </sheetViews>
  <sheetFormatPr defaultColWidth="9" defaultRowHeight="14.25" outlineLevelCol="4"/>
  <cols>
    <col min="1" max="1" width="21.5" style="233" customWidth="1"/>
    <col min="2" max="2" width="50.75" style="233" customWidth="1"/>
    <col min="3" max="4" width="20.625" style="304" customWidth="1"/>
    <col min="5" max="5" width="20.625" style="305" customWidth="1"/>
    <col min="6" max="16384" width="9" style="233"/>
  </cols>
  <sheetData>
    <row r="1" ht="45" customHeight="1" spans="2:5">
      <c r="B1" s="234" t="s">
        <v>1198</v>
      </c>
      <c r="C1" s="234"/>
      <c r="D1" s="234"/>
      <c r="E1" s="234"/>
    </row>
    <row r="2" s="235" customFormat="1" ht="20.1" customHeight="1" spans="2:5">
      <c r="B2" s="236"/>
      <c r="C2" s="237"/>
      <c r="D2" s="237"/>
      <c r="E2" s="238" t="s">
        <v>2</v>
      </c>
    </row>
    <row r="3" s="303" customFormat="1" ht="37.5" spans="1:5">
      <c r="A3" s="239" t="s">
        <v>3</v>
      </c>
      <c r="B3" s="240" t="s">
        <v>4</v>
      </c>
      <c r="C3" s="136" t="s">
        <v>5</v>
      </c>
      <c r="D3" s="136" t="s">
        <v>6</v>
      </c>
      <c r="E3" s="136" t="s">
        <v>7</v>
      </c>
    </row>
    <row r="4" ht="40.15" customHeight="1" spans="1:5">
      <c r="A4" s="242" t="s">
        <v>57</v>
      </c>
      <c r="B4" s="243" t="s">
        <v>1199</v>
      </c>
      <c r="C4" s="285">
        <v>0</v>
      </c>
      <c r="D4" s="285"/>
      <c r="E4" s="306" t="str">
        <f t="shared" ref="E4:E44" si="0">IF(C4&gt;0,D4/C4-1,IF(C4&lt;0,-(D4/C4-1),""))</f>
        <v/>
      </c>
    </row>
    <row r="5" ht="40.15" customHeight="1" spans="1:5">
      <c r="A5" s="247" t="s">
        <v>1200</v>
      </c>
      <c r="B5" s="246" t="s">
        <v>1201</v>
      </c>
      <c r="C5" s="288"/>
      <c r="D5" s="288"/>
      <c r="E5" s="306" t="str">
        <f t="shared" si="0"/>
        <v/>
      </c>
    </row>
    <row r="6" ht="40.15" customHeight="1" spans="1:5">
      <c r="A6" s="247" t="s">
        <v>1202</v>
      </c>
      <c r="B6" s="246" t="s">
        <v>1203</v>
      </c>
      <c r="C6" s="288"/>
      <c r="D6" s="288"/>
      <c r="E6" s="306" t="str">
        <f t="shared" si="0"/>
        <v/>
      </c>
    </row>
    <row r="7" s="230" customFormat="1" ht="40.15" customHeight="1" spans="1:5">
      <c r="A7" s="247" t="s">
        <v>1204</v>
      </c>
      <c r="B7" s="248" t="s">
        <v>1205</v>
      </c>
      <c r="C7" s="249"/>
      <c r="D7" s="249"/>
      <c r="E7" s="306" t="str">
        <f t="shared" si="0"/>
        <v/>
      </c>
    </row>
    <row r="8" ht="40.15" customHeight="1" spans="1:5">
      <c r="A8" s="242" t="s">
        <v>59</v>
      </c>
      <c r="B8" s="243" t="s">
        <v>1206</v>
      </c>
      <c r="C8" s="253">
        <f>C9+C10+C11</f>
        <v>536</v>
      </c>
      <c r="D8" s="253">
        <f>D9+D10+D11</f>
        <v>909</v>
      </c>
      <c r="E8" s="306">
        <f t="shared" si="0"/>
        <v>0.696</v>
      </c>
    </row>
    <row r="9" ht="40.15" customHeight="1" spans="1:5">
      <c r="A9" s="247" t="s">
        <v>1207</v>
      </c>
      <c r="B9" s="246" t="s">
        <v>1208</v>
      </c>
      <c r="C9" s="253">
        <v>536</v>
      </c>
      <c r="D9" s="253">
        <v>909</v>
      </c>
      <c r="E9" s="306">
        <f t="shared" si="0"/>
        <v>0.696</v>
      </c>
    </row>
    <row r="10" ht="40.15" customHeight="1" spans="1:5">
      <c r="A10" s="247" t="s">
        <v>1209</v>
      </c>
      <c r="B10" s="246" t="s">
        <v>1210</v>
      </c>
      <c r="C10" s="288"/>
      <c r="D10" s="288"/>
      <c r="E10" s="306" t="str">
        <f t="shared" si="0"/>
        <v/>
      </c>
    </row>
    <row r="11" s="229" customFormat="1" ht="40.15" customHeight="1" spans="1:5">
      <c r="A11" s="247" t="s">
        <v>1211</v>
      </c>
      <c r="B11" s="246" t="s">
        <v>1212</v>
      </c>
      <c r="C11" s="288"/>
      <c r="D11" s="288"/>
      <c r="E11" s="306" t="str">
        <f t="shared" si="0"/>
        <v/>
      </c>
    </row>
    <row r="12" ht="40.15" customHeight="1" spans="1:5">
      <c r="A12" s="242" t="s">
        <v>63</v>
      </c>
      <c r="B12" s="243" t="s">
        <v>1213</v>
      </c>
      <c r="C12" s="285"/>
      <c r="D12" s="285"/>
      <c r="E12" s="306" t="str">
        <f t="shared" si="0"/>
        <v/>
      </c>
    </row>
    <row r="13" ht="40.15" customHeight="1" spans="1:5">
      <c r="A13" s="247" t="s">
        <v>1214</v>
      </c>
      <c r="B13" s="246" t="s">
        <v>1215</v>
      </c>
      <c r="C13" s="288"/>
      <c r="D13" s="288"/>
      <c r="E13" s="306" t="str">
        <f t="shared" si="0"/>
        <v/>
      </c>
    </row>
    <row r="14" s="230" customFormat="1" ht="40.15" customHeight="1" spans="1:5">
      <c r="A14" s="247">
        <v>21161</v>
      </c>
      <c r="B14" s="248" t="s">
        <v>1216</v>
      </c>
      <c r="C14" s="249"/>
      <c r="D14" s="249"/>
      <c r="E14" s="306" t="str">
        <f t="shared" si="0"/>
        <v/>
      </c>
    </row>
    <row r="15" ht="40.15" customHeight="1" spans="1:5">
      <c r="A15" s="242" t="s">
        <v>65</v>
      </c>
      <c r="B15" s="243" t="s">
        <v>1217</v>
      </c>
      <c r="C15" s="253">
        <f>SUM(C16,C17,C18,C19,,C20,C21,C22,C23,C24,C25)</f>
        <v>1561</v>
      </c>
      <c r="D15" s="253">
        <f>SUM(D16,D17,D18,D19,,D20,D21,D22,D23,D24,D25)</f>
        <v>7417</v>
      </c>
      <c r="E15" s="306">
        <f t="shared" si="0"/>
        <v>3.751</v>
      </c>
    </row>
    <row r="16" ht="40.15" customHeight="1" spans="1:5">
      <c r="A16" s="247" t="s">
        <v>1218</v>
      </c>
      <c r="B16" s="246" t="s">
        <v>1219</v>
      </c>
      <c r="C16" s="253">
        <v>1561</v>
      </c>
      <c r="D16" s="253">
        <v>7257</v>
      </c>
      <c r="E16" s="306">
        <f t="shared" si="0"/>
        <v>3.649</v>
      </c>
    </row>
    <row r="17" ht="40.15" customHeight="1" spans="1:5">
      <c r="A17" s="247" t="s">
        <v>1220</v>
      </c>
      <c r="B17" s="246" t="s">
        <v>1221</v>
      </c>
      <c r="C17" s="288"/>
      <c r="D17" s="288"/>
      <c r="E17" s="306" t="str">
        <f t="shared" si="0"/>
        <v/>
      </c>
    </row>
    <row r="18" ht="40.15" customHeight="1" spans="1:5">
      <c r="A18" s="247" t="s">
        <v>1222</v>
      </c>
      <c r="B18" s="246" t="s">
        <v>1223</v>
      </c>
      <c r="C18" s="288"/>
      <c r="D18" s="288"/>
      <c r="E18" s="306" t="str">
        <f t="shared" si="0"/>
        <v/>
      </c>
    </row>
    <row r="19" ht="40.15" customHeight="1" spans="1:5">
      <c r="A19" s="247" t="s">
        <v>1224</v>
      </c>
      <c r="B19" s="246" t="s">
        <v>1225</v>
      </c>
      <c r="C19" s="288"/>
      <c r="D19" s="288"/>
      <c r="E19" s="306" t="str">
        <f t="shared" si="0"/>
        <v/>
      </c>
    </row>
    <row r="20" ht="40.15" customHeight="1" spans="1:5">
      <c r="A20" s="247" t="s">
        <v>1226</v>
      </c>
      <c r="B20" s="246" t="s">
        <v>1227</v>
      </c>
      <c r="C20" s="253">
        <v>0</v>
      </c>
      <c r="D20" s="253">
        <v>160</v>
      </c>
      <c r="E20" s="306" t="str">
        <f t="shared" si="0"/>
        <v/>
      </c>
    </row>
    <row r="21" ht="40.15" customHeight="1" spans="1:5">
      <c r="A21" s="247" t="s">
        <v>1228</v>
      </c>
      <c r="B21" s="246" t="s">
        <v>1229</v>
      </c>
      <c r="C21" s="288"/>
      <c r="D21" s="288"/>
      <c r="E21" s="306" t="str">
        <f t="shared" si="0"/>
        <v/>
      </c>
    </row>
    <row r="22" ht="40.15" customHeight="1" spans="1:5">
      <c r="A22" s="247" t="s">
        <v>1230</v>
      </c>
      <c r="B22" s="246" t="s">
        <v>1231</v>
      </c>
      <c r="C22" s="288"/>
      <c r="D22" s="288"/>
      <c r="E22" s="306" t="str">
        <f t="shared" si="0"/>
        <v/>
      </c>
    </row>
    <row r="23" s="230" customFormat="1" ht="40.15" customHeight="1" spans="1:5">
      <c r="A23" s="247" t="s">
        <v>1232</v>
      </c>
      <c r="B23" s="246" t="s">
        <v>1233</v>
      </c>
      <c r="C23" s="288"/>
      <c r="D23" s="288"/>
      <c r="E23" s="306" t="str">
        <f t="shared" si="0"/>
        <v/>
      </c>
    </row>
    <row r="24" s="230" customFormat="1" ht="40.15" customHeight="1" spans="1:5">
      <c r="A24" s="247" t="s">
        <v>1234</v>
      </c>
      <c r="B24" s="246" t="s">
        <v>1235</v>
      </c>
      <c r="C24" s="288"/>
      <c r="D24" s="288"/>
      <c r="E24" s="306" t="str">
        <f t="shared" si="0"/>
        <v/>
      </c>
    </row>
    <row r="25" s="230" customFormat="1" ht="40.15" customHeight="1" spans="1:5">
      <c r="A25" s="247" t="s">
        <v>1236</v>
      </c>
      <c r="B25" s="246" t="s">
        <v>1237</v>
      </c>
      <c r="C25" s="288"/>
      <c r="D25" s="288"/>
      <c r="E25" s="306" t="str">
        <f t="shared" si="0"/>
        <v/>
      </c>
    </row>
    <row r="26" s="230" customFormat="1" ht="40.15" customHeight="1" spans="1:5">
      <c r="A26" s="242" t="s">
        <v>67</v>
      </c>
      <c r="B26" s="243" t="s">
        <v>1238</v>
      </c>
      <c r="C26" s="253">
        <f>SUM(C27,C28,C29,C30,C31)</f>
        <v>524</v>
      </c>
      <c r="D26" s="253">
        <f>SUM(D27,D28,D29,D30,D31)</f>
        <v>1743</v>
      </c>
      <c r="E26" s="306">
        <f t="shared" si="0"/>
        <v>2.326</v>
      </c>
    </row>
    <row r="27" ht="40.15" customHeight="1" spans="1:5">
      <c r="A27" s="247" t="s">
        <v>1239</v>
      </c>
      <c r="B27" s="246" t="s">
        <v>1240</v>
      </c>
      <c r="C27" s="253">
        <v>524</v>
      </c>
      <c r="D27" s="253">
        <v>1743</v>
      </c>
      <c r="E27" s="306">
        <f t="shared" si="0"/>
        <v>2.326</v>
      </c>
    </row>
    <row r="28" s="230" customFormat="1" ht="40.15" customHeight="1" spans="1:5">
      <c r="A28" s="247" t="s">
        <v>1241</v>
      </c>
      <c r="B28" s="248" t="s">
        <v>1242</v>
      </c>
      <c r="C28" s="249"/>
      <c r="D28" s="249"/>
      <c r="E28" s="306" t="str">
        <f t="shared" si="0"/>
        <v/>
      </c>
    </row>
    <row r="29" ht="40.15" customHeight="1" spans="1:5">
      <c r="A29" s="247" t="s">
        <v>1243</v>
      </c>
      <c r="B29" s="246" t="s">
        <v>1244</v>
      </c>
      <c r="C29" s="288"/>
      <c r="D29" s="288"/>
      <c r="E29" s="306" t="str">
        <f t="shared" si="0"/>
        <v/>
      </c>
    </row>
    <row r="30" s="230" customFormat="1" ht="40.15" customHeight="1" spans="1:5">
      <c r="A30" s="257">
        <v>21370</v>
      </c>
      <c r="B30" s="246" t="s">
        <v>1245</v>
      </c>
      <c r="C30" s="288"/>
      <c r="D30" s="288"/>
      <c r="E30" s="306" t="str">
        <f t="shared" si="0"/>
        <v/>
      </c>
    </row>
    <row r="31" s="230" customFormat="1" ht="40.15" customHeight="1" spans="1:5">
      <c r="A31" s="257">
        <v>21371</v>
      </c>
      <c r="B31" s="248" t="s">
        <v>1246</v>
      </c>
      <c r="C31" s="249"/>
      <c r="D31" s="249"/>
      <c r="E31" s="306" t="str">
        <f t="shared" si="0"/>
        <v/>
      </c>
    </row>
    <row r="32" s="230" customFormat="1" ht="40.15" customHeight="1" spans="1:5">
      <c r="A32" s="242" t="s">
        <v>69</v>
      </c>
      <c r="B32" s="243" t="s">
        <v>1247</v>
      </c>
      <c r="C32" s="253">
        <v>26700</v>
      </c>
      <c r="D32" s="285">
        <v>0</v>
      </c>
      <c r="E32" s="306">
        <f t="shared" si="0"/>
        <v>-1</v>
      </c>
    </row>
    <row r="33" s="230" customFormat="1" ht="40.15" customHeight="1" spans="1:5">
      <c r="A33" s="247" t="s">
        <v>1248</v>
      </c>
      <c r="B33" s="248" t="s">
        <v>1249</v>
      </c>
      <c r="C33" s="249"/>
      <c r="D33" s="249"/>
      <c r="E33" s="306" t="str">
        <f t="shared" si="0"/>
        <v/>
      </c>
    </row>
    <row r="34" ht="40.15" customHeight="1" spans="1:5">
      <c r="A34" s="247" t="s">
        <v>1250</v>
      </c>
      <c r="B34" s="248" t="s">
        <v>1251</v>
      </c>
      <c r="C34" s="249"/>
      <c r="D34" s="249"/>
      <c r="E34" s="306" t="str">
        <f t="shared" si="0"/>
        <v/>
      </c>
    </row>
    <row r="35" s="230" customFormat="1" ht="40.15" customHeight="1" spans="1:5">
      <c r="A35" s="247" t="s">
        <v>1252</v>
      </c>
      <c r="B35" s="246" t="s">
        <v>1253</v>
      </c>
      <c r="C35" s="288"/>
      <c r="D35" s="288"/>
      <c r="E35" s="306" t="str">
        <f t="shared" si="0"/>
        <v/>
      </c>
    </row>
    <row r="36" s="230" customFormat="1" ht="40.15" customHeight="1" spans="1:5">
      <c r="A36" s="247" t="s">
        <v>1254</v>
      </c>
      <c r="B36" s="246" t="s">
        <v>1255</v>
      </c>
      <c r="C36" s="288"/>
      <c r="D36" s="288"/>
      <c r="E36" s="306" t="str">
        <f t="shared" si="0"/>
        <v/>
      </c>
    </row>
    <row r="37" s="230" customFormat="1" ht="40.15" customHeight="1" spans="1:5">
      <c r="A37" s="247" t="s">
        <v>1256</v>
      </c>
      <c r="B37" s="248" t="s">
        <v>1257</v>
      </c>
      <c r="C37" s="249"/>
      <c r="D37" s="249"/>
      <c r="E37" s="306" t="str">
        <f t="shared" si="0"/>
        <v/>
      </c>
    </row>
    <row r="38" ht="40.15" customHeight="1" spans="1:5">
      <c r="A38" s="247" t="s">
        <v>1258</v>
      </c>
      <c r="B38" s="248" t="s">
        <v>1259</v>
      </c>
      <c r="C38" s="249"/>
      <c r="D38" s="249"/>
      <c r="E38" s="306" t="str">
        <f t="shared" si="0"/>
        <v/>
      </c>
    </row>
    <row r="39" s="230" customFormat="1" ht="40.15" customHeight="1" spans="1:5">
      <c r="A39" s="247" t="s">
        <v>1260</v>
      </c>
      <c r="B39" s="246" t="s">
        <v>1261</v>
      </c>
      <c r="C39" s="253">
        <v>26700</v>
      </c>
      <c r="D39" s="288"/>
      <c r="E39" s="306">
        <f t="shared" si="0"/>
        <v>-1</v>
      </c>
    </row>
    <row r="40" s="230" customFormat="1" ht="40.15" customHeight="1" spans="1:5">
      <c r="A40" s="247" t="s">
        <v>1262</v>
      </c>
      <c r="B40" s="248" t="s">
        <v>1263</v>
      </c>
      <c r="C40" s="249"/>
      <c r="D40" s="249"/>
      <c r="E40" s="306" t="str">
        <f t="shared" si="0"/>
        <v/>
      </c>
    </row>
    <row r="41" ht="40.15" customHeight="1" spans="1:5">
      <c r="A41" s="247" t="s">
        <v>1264</v>
      </c>
      <c r="B41" s="248" t="s">
        <v>1265</v>
      </c>
      <c r="C41" s="249"/>
      <c r="D41" s="249"/>
      <c r="E41" s="306" t="str">
        <f t="shared" si="0"/>
        <v/>
      </c>
    </row>
    <row r="42" ht="40.15" customHeight="1" spans="1:5">
      <c r="A42" s="242" t="s">
        <v>71</v>
      </c>
      <c r="B42" s="243" t="s">
        <v>1266</v>
      </c>
      <c r="C42" s="285"/>
      <c r="D42" s="285"/>
      <c r="E42" s="306" t="str">
        <f t="shared" si="0"/>
        <v/>
      </c>
    </row>
    <row r="43" ht="40.15" customHeight="1" spans="1:5">
      <c r="A43" s="247" t="s">
        <v>1267</v>
      </c>
      <c r="B43" s="246" t="s">
        <v>1268</v>
      </c>
      <c r="C43" s="288"/>
      <c r="D43" s="288"/>
      <c r="E43" s="306" t="str">
        <f t="shared" si="0"/>
        <v/>
      </c>
    </row>
    <row r="44" s="230" customFormat="1" ht="40.15" customHeight="1" spans="1:5">
      <c r="A44" s="242" t="s">
        <v>93</v>
      </c>
      <c r="B44" s="243" t="s">
        <v>1269</v>
      </c>
      <c r="C44" s="253">
        <f>SUM(C45,C46,C47)</f>
        <v>141807</v>
      </c>
      <c r="D44" s="253">
        <f>SUM(D46:D46,D47)</f>
        <v>1219</v>
      </c>
      <c r="E44" s="306">
        <f t="shared" si="0"/>
        <v>-0.991</v>
      </c>
    </row>
    <row r="45" ht="40.15" customHeight="1" spans="1:5">
      <c r="A45" s="247" t="s">
        <v>1270</v>
      </c>
      <c r="B45" s="246" t="s">
        <v>1271</v>
      </c>
      <c r="C45" s="253">
        <v>140900</v>
      </c>
      <c r="D45" s="254">
        <v>0</v>
      </c>
      <c r="E45" s="306"/>
    </row>
    <row r="46" ht="40.15" customHeight="1" spans="1:5">
      <c r="A46" s="247" t="s">
        <v>1272</v>
      </c>
      <c r="B46" s="246" t="s">
        <v>1273</v>
      </c>
      <c r="C46" s="253">
        <v>3</v>
      </c>
      <c r="D46" s="253">
        <v>3</v>
      </c>
      <c r="E46" s="306">
        <f>IF(C46&gt;0,D46/C46-1,IF(C46&lt;0,-(D46/C46-1),""))</f>
        <v>0</v>
      </c>
    </row>
    <row r="47" ht="40.15" customHeight="1" spans="1:5">
      <c r="A47" s="247" t="s">
        <v>1274</v>
      </c>
      <c r="B47" s="246" t="s">
        <v>1275</v>
      </c>
      <c r="C47" s="253">
        <v>904</v>
      </c>
      <c r="D47" s="253">
        <v>1216</v>
      </c>
      <c r="E47" s="306">
        <f>IF(C47&gt;0,D47/C47-1,IF(C47&lt;0,-(D47/C47-1),""))</f>
        <v>0.345</v>
      </c>
    </row>
    <row r="48" s="230" customFormat="1" ht="40.15" customHeight="1" spans="1:5">
      <c r="A48" s="242" t="s">
        <v>89</v>
      </c>
      <c r="B48" s="243" t="s">
        <v>1276</v>
      </c>
      <c r="C48" s="253">
        <f>C49</f>
        <v>5837</v>
      </c>
      <c r="D48" s="253">
        <f>D49</f>
        <v>10510</v>
      </c>
      <c r="E48" s="306">
        <f>IF(C48&gt;0,D48/C48-1,IF(C48&lt;0,-(D48/C48-1),""))</f>
        <v>0.801</v>
      </c>
    </row>
    <row r="49" s="230" customFormat="1" ht="40.15" customHeight="1" spans="1:5">
      <c r="A49" s="247" t="s">
        <v>1277</v>
      </c>
      <c r="B49" s="246" t="s">
        <v>1278</v>
      </c>
      <c r="C49" s="253">
        <v>5837</v>
      </c>
      <c r="D49" s="253">
        <v>10510</v>
      </c>
      <c r="E49" s="306"/>
    </row>
    <row r="50" s="230" customFormat="1" ht="40.15" customHeight="1" spans="1:5">
      <c r="A50" s="242" t="s">
        <v>91</v>
      </c>
      <c r="B50" s="243" t="s">
        <v>1279</v>
      </c>
      <c r="C50" s="253">
        <f>C51</f>
        <v>174</v>
      </c>
      <c r="D50" s="253">
        <f>D51</f>
        <v>21</v>
      </c>
      <c r="E50" s="306">
        <f t="shared" ref="E50:E59" si="1">IF(C50&gt;0,D50/C50-1,IF(C50&lt;0,-(D50/C50-1),""))</f>
        <v>-0.879</v>
      </c>
    </row>
    <row r="51" s="230" customFormat="1" ht="40.15" customHeight="1" spans="1:5">
      <c r="A51" s="257">
        <v>23304</v>
      </c>
      <c r="B51" s="246" t="s">
        <v>1280</v>
      </c>
      <c r="C51" s="253">
        <v>174</v>
      </c>
      <c r="D51" s="253">
        <v>21</v>
      </c>
      <c r="E51" s="306">
        <f t="shared" si="1"/>
        <v>-0.879</v>
      </c>
    </row>
    <row r="52" ht="40.15" customHeight="1" spans="1:5">
      <c r="A52" s="256" t="s">
        <v>1281</v>
      </c>
      <c r="B52" s="243" t="s">
        <v>1282</v>
      </c>
      <c r="C52" s="285"/>
      <c r="D52" s="285"/>
      <c r="E52" s="306" t="str">
        <f t="shared" si="1"/>
        <v/>
      </c>
    </row>
    <row r="53" ht="40.15" customHeight="1" spans="1:5">
      <c r="A53" s="257" t="s">
        <v>1283</v>
      </c>
      <c r="B53" s="246" t="s">
        <v>1284</v>
      </c>
      <c r="C53" s="288"/>
      <c r="D53" s="288"/>
      <c r="E53" s="306" t="str">
        <f t="shared" si="1"/>
        <v/>
      </c>
    </row>
    <row r="54" ht="40.15" customHeight="1" spans="1:5">
      <c r="A54" s="257" t="s">
        <v>1285</v>
      </c>
      <c r="B54" s="246" t="s">
        <v>1286</v>
      </c>
      <c r="C54" s="288"/>
      <c r="D54" s="288"/>
      <c r="E54" s="306" t="str">
        <f t="shared" si="1"/>
        <v/>
      </c>
    </row>
    <row r="55" ht="40.15" customHeight="1" spans="1:5">
      <c r="A55" s="242"/>
      <c r="B55" s="243"/>
      <c r="C55" s="244"/>
      <c r="D55" s="244"/>
      <c r="E55" s="306" t="str">
        <f t="shared" si="1"/>
        <v/>
      </c>
    </row>
    <row r="56" ht="40.15" customHeight="1" spans="1:5">
      <c r="A56" s="259"/>
      <c r="B56" s="260" t="s">
        <v>1287</v>
      </c>
      <c r="C56" s="285">
        <f>C8+C15+C26+C32+C44+C48+C50</f>
        <v>177139</v>
      </c>
      <c r="D56" s="285">
        <f>D8+D15+D26+D32+D44+D48+D50</f>
        <v>21819</v>
      </c>
      <c r="E56" s="306">
        <f t="shared" si="1"/>
        <v>-0.877</v>
      </c>
    </row>
    <row r="57" ht="40.15" customHeight="1" spans="1:5">
      <c r="A57" s="307" t="s">
        <v>1288</v>
      </c>
      <c r="B57" s="262" t="s">
        <v>96</v>
      </c>
      <c r="C57" s="308">
        <f>C58+C61+C62</f>
        <v>15556</v>
      </c>
      <c r="D57" s="308">
        <f>D58+D61+D62</f>
        <v>5180</v>
      </c>
      <c r="E57" s="306">
        <f t="shared" si="1"/>
        <v>-0.667</v>
      </c>
    </row>
    <row r="58" ht="40.15" customHeight="1" spans="1:5">
      <c r="A58" s="307" t="s">
        <v>1289</v>
      </c>
      <c r="B58" s="309" t="s">
        <v>1290</v>
      </c>
      <c r="C58" s="308">
        <f>C59+C60</f>
        <v>1276</v>
      </c>
      <c r="D58" s="308">
        <f>D59+D60</f>
        <v>330</v>
      </c>
      <c r="E58" s="306">
        <f t="shared" si="1"/>
        <v>-0.741</v>
      </c>
    </row>
    <row r="59" ht="40.15" customHeight="1" spans="1:5">
      <c r="A59" s="310" t="s">
        <v>1291</v>
      </c>
      <c r="B59" s="267" t="s">
        <v>1292</v>
      </c>
      <c r="C59" s="308">
        <v>1276</v>
      </c>
      <c r="D59" s="308">
        <v>330</v>
      </c>
      <c r="E59" s="306">
        <f t="shared" si="1"/>
        <v>-0.741</v>
      </c>
    </row>
    <row r="60" ht="40.15" customHeight="1" spans="1:5">
      <c r="A60" s="310" t="s">
        <v>1293</v>
      </c>
      <c r="B60" s="267" t="s">
        <v>1294</v>
      </c>
      <c r="C60" s="311"/>
      <c r="D60" s="312"/>
      <c r="E60" s="313"/>
    </row>
    <row r="61" ht="40.15" customHeight="1" spans="1:5">
      <c r="A61" s="314" t="s">
        <v>1295</v>
      </c>
      <c r="B61" s="264" t="s">
        <v>1296</v>
      </c>
      <c r="C61" s="308">
        <v>10427</v>
      </c>
      <c r="D61" s="308">
        <v>4850</v>
      </c>
      <c r="E61" s="306">
        <f>IF(C61&gt;0,D61/C61-1,IF(C61&lt;0,-(D61/C61-1),""))</f>
        <v>-0.535</v>
      </c>
    </row>
    <row r="62" ht="40.15" customHeight="1" spans="1:5">
      <c r="A62" s="314" t="s">
        <v>1297</v>
      </c>
      <c r="B62" s="264" t="s">
        <v>1298</v>
      </c>
      <c r="C62" s="308">
        <v>3853</v>
      </c>
      <c r="D62" s="315">
        <v>0</v>
      </c>
      <c r="E62" s="306"/>
    </row>
    <row r="63" ht="40.15" customHeight="1" spans="1:5">
      <c r="A63" s="314" t="s">
        <v>1299</v>
      </c>
      <c r="B63" s="269" t="s">
        <v>1300</v>
      </c>
      <c r="C63" s="254"/>
      <c r="D63" s="308">
        <v>256</v>
      </c>
      <c r="E63" s="306"/>
    </row>
    <row r="64" ht="40.15" customHeight="1" spans="1:5">
      <c r="A64" s="316"/>
      <c r="B64" s="271" t="s">
        <v>103</v>
      </c>
      <c r="C64" s="308">
        <f>C56+C57+C63</f>
        <v>192695</v>
      </c>
      <c r="D64" s="308">
        <f>D56+D57+D63</f>
        <v>27255</v>
      </c>
      <c r="E64" s="306">
        <f>IF(C64&gt;0,D64/C64-1,IF(C64&lt;0,-(D64/C64-1),""))</f>
        <v>-0.859</v>
      </c>
    </row>
    <row r="65" spans="3:3">
      <c r="C65" s="317"/>
    </row>
    <row r="67" spans="3:3">
      <c r="C67" s="317"/>
    </row>
    <row r="69" spans="3:3">
      <c r="C69" s="317"/>
    </row>
    <row r="70" spans="3:3">
      <c r="C70" s="317"/>
    </row>
    <row r="72" spans="3:3">
      <c r="C72" s="317"/>
    </row>
    <row r="73" spans="3:3">
      <c r="C73" s="317"/>
    </row>
    <row r="74" spans="3:3">
      <c r="C74" s="317"/>
    </row>
    <row r="75" spans="3:3">
      <c r="C75" s="317"/>
    </row>
    <row r="77" spans="3:3">
      <c r="C77" s="317"/>
    </row>
  </sheetData>
  <mergeCells count="1">
    <mergeCell ref="B1:E1"/>
  </mergeCells>
  <conditionalFormatting sqref="B6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ignoredErrors>
    <ignoredError sqref="A4:A6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theme="0" tint="-0.05"/>
  </sheetPr>
  <dimension ref="A1:E37"/>
  <sheetViews>
    <sheetView showGridLines="0" showZeros="0" zoomScale="85" zoomScaleNormal="85" zoomScaleSheetLayoutView="85" workbookViewId="0">
      <selection activeCell="J11" sqref="J11:K11"/>
    </sheetView>
  </sheetViews>
  <sheetFormatPr defaultColWidth="9" defaultRowHeight="14.25" outlineLevelCol="4"/>
  <cols>
    <col min="1" max="1" width="15" style="115" customWidth="1"/>
    <col min="2" max="2" width="50.75" style="115" customWidth="1"/>
    <col min="3" max="4" width="20.625" style="275" customWidth="1"/>
    <col min="5" max="5" width="20.625" style="276" customWidth="1"/>
    <col min="6" max="16384" width="9" style="115"/>
  </cols>
  <sheetData>
    <row r="1" ht="45" customHeight="1" spans="1:5">
      <c r="A1" s="117"/>
      <c r="B1" s="277" t="s">
        <v>1301</v>
      </c>
      <c r="C1" s="277"/>
      <c r="D1" s="277"/>
      <c r="E1" s="277"/>
    </row>
    <row r="2" s="273" customFormat="1" ht="20.1" customHeight="1" spans="1:5">
      <c r="A2" s="278"/>
      <c r="B2" s="279"/>
      <c r="C2" s="280"/>
      <c r="D2" s="281"/>
      <c r="E2" s="282" t="s">
        <v>2</v>
      </c>
    </row>
    <row r="3" s="274" customFormat="1" ht="45" customHeight="1" spans="1:5">
      <c r="A3" s="283" t="s">
        <v>3</v>
      </c>
      <c r="B3" s="284" t="s">
        <v>4</v>
      </c>
      <c r="C3" s="136" t="s">
        <v>105</v>
      </c>
      <c r="D3" s="136" t="s">
        <v>6</v>
      </c>
      <c r="E3" s="136" t="s">
        <v>106</v>
      </c>
    </row>
    <row r="4" s="274" customFormat="1" ht="36" customHeight="1" spans="1:5">
      <c r="A4" s="247" t="s">
        <v>1145</v>
      </c>
      <c r="B4" s="243" t="s">
        <v>1146</v>
      </c>
      <c r="C4" s="285"/>
      <c r="D4" s="285"/>
      <c r="E4" s="286" t="str">
        <f>IF(C4&gt;0,D4/C4-1,IF(C4&lt;0,-(D4/C4-1),""))</f>
        <v/>
      </c>
    </row>
    <row r="5" ht="36" customHeight="1" spans="1:5">
      <c r="A5" s="247" t="s">
        <v>1147</v>
      </c>
      <c r="B5" s="243" t="s">
        <v>1148</v>
      </c>
      <c r="C5" s="285"/>
      <c r="D5" s="285"/>
      <c r="E5" s="286" t="str">
        <f t="shared" ref="E5:E15" si="0">IF(C5&gt;0,D5/C5-1,IF(C5&lt;0,-(D5/C5-1),""))</f>
        <v/>
      </c>
    </row>
    <row r="6" ht="36" customHeight="1" spans="1:5">
      <c r="A6" s="247" t="s">
        <v>1149</v>
      </c>
      <c r="B6" s="243" t="s">
        <v>1150</v>
      </c>
      <c r="C6" s="285"/>
      <c r="D6" s="285"/>
      <c r="E6" s="286" t="str">
        <f t="shared" si="0"/>
        <v/>
      </c>
    </row>
    <row r="7" ht="36" customHeight="1" spans="1:5">
      <c r="A7" s="247" t="s">
        <v>1151</v>
      </c>
      <c r="B7" s="243" t="s">
        <v>1152</v>
      </c>
      <c r="C7" s="285"/>
      <c r="D7" s="285"/>
      <c r="E7" s="286" t="str">
        <f t="shared" si="0"/>
        <v/>
      </c>
    </row>
    <row r="8" ht="36" customHeight="1" spans="1:5">
      <c r="A8" s="247" t="s">
        <v>1153</v>
      </c>
      <c r="B8" s="243" t="s">
        <v>1154</v>
      </c>
      <c r="C8" s="285"/>
      <c r="D8" s="285"/>
      <c r="E8" s="286" t="str">
        <f t="shared" si="0"/>
        <v/>
      </c>
    </row>
    <row r="9" ht="36" customHeight="1" spans="1:5">
      <c r="A9" s="247" t="s">
        <v>1155</v>
      </c>
      <c r="B9" s="243" t="s">
        <v>1156</v>
      </c>
      <c r="C9" s="285"/>
      <c r="D9" s="285"/>
      <c r="E9" s="286" t="str">
        <f t="shared" si="0"/>
        <v/>
      </c>
    </row>
    <row r="10" ht="36" customHeight="1" spans="1:5">
      <c r="A10" s="247" t="s">
        <v>1157</v>
      </c>
      <c r="B10" s="243" t="s">
        <v>1158</v>
      </c>
      <c r="C10" s="253">
        <v>15000</v>
      </c>
      <c r="D10" s="253">
        <v>15000</v>
      </c>
      <c r="E10" s="286">
        <f t="shared" si="0"/>
        <v>0</v>
      </c>
    </row>
    <row r="11" ht="36" customHeight="1" spans="1:5">
      <c r="A11" s="247" t="s">
        <v>1159</v>
      </c>
      <c r="B11" s="248" t="s">
        <v>1160</v>
      </c>
      <c r="C11" s="253">
        <v>15120</v>
      </c>
      <c r="D11" s="253">
        <v>14800</v>
      </c>
      <c r="E11" s="287">
        <f t="shared" si="0"/>
        <v>-0.021</v>
      </c>
    </row>
    <row r="12" ht="36" customHeight="1" spans="1:5">
      <c r="A12" s="247" t="s">
        <v>1161</v>
      </c>
      <c r="B12" s="248" t="s">
        <v>1162</v>
      </c>
      <c r="C12" s="253">
        <v>280</v>
      </c>
      <c r="D12" s="253">
        <v>22</v>
      </c>
      <c r="E12" s="287">
        <f t="shared" si="0"/>
        <v>-0.921</v>
      </c>
    </row>
    <row r="13" ht="36" customHeight="1" spans="1:5">
      <c r="A13" s="247" t="s">
        <v>1163</v>
      </c>
      <c r="B13" s="248" t="s">
        <v>1164</v>
      </c>
      <c r="C13" s="253">
        <v>880</v>
      </c>
      <c r="D13" s="253">
        <v>680</v>
      </c>
      <c r="E13" s="287">
        <f t="shared" si="0"/>
        <v>-0.227</v>
      </c>
    </row>
    <row r="14" ht="36" customHeight="1" spans="1:5">
      <c r="A14" s="247" t="s">
        <v>1165</v>
      </c>
      <c r="B14" s="248" t="s">
        <v>1166</v>
      </c>
      <c r="C14" s="253">
        <v>-1280</v>
      </c>
      <c r="D14" s="253">
        <v>-502</v>
      </c>
      <c r="E14" s="287">
        <f t="shared" si="0"/>
        <v>0.608</v>
      </c>
    </row>
    <row r="15" ht="36" customHeight="1" spans="1:5">
      <c r="A15" s="247" t="s">
        <v>1167</v>
      </c>
      <c r="B15" s="246" t="s">
        <v>1168</v>
      </c>
      <c r="C15" s="288"/>
      <c r="D15" s="288"/>
      <c r="E15" s="286" t="str">
        <f t="shared" si="0"/>
        <v/>
      </c>
    </row>
    <row r="16" ht="36" customHeight="1" spans="1:5">
      <c r="A16" s="289" t="s">
        <v>1169</v>
      </c>
      <c r="B16" s="124" t="s">
        <v>1170</v>
      </c>
      <c r="C16" s="285"/>
      <c r="D16" s="285"/>
      <c r="E16" s="286" t="str">
        <f t="shared" ref="E16:E35" si="1">IF(C16&gt;0,D16/C16-1,IF(C16&lt;0,-(D16/C16-1),""))</f>
        <v/>
      </c>
    </row>
    <row r="17" ht="36" customHeight="1" spans="1:5">
      <c r="A17" s="289" t="s">
        <v>1171</v>
      </c>
      <c r="B17" s="124" t="s">
        <v>1172</v>
      </c>
      <c r="C17" s="285"/>
      <c r="D17" s="285"/>
      <c r="E17" s="286" t="str">
        <f t="shared" si="1"/>
        <v/>
      </c>
    </row>
    <row r="18" ht="36" customHeight="1" spans="1:5">
      <c r="A18" s="289" t="s">
        <v>1173</v>
      </c>
      <c r="B18" s="142" t="s">
        <v>1174</v>
      </c>
      <c r="C18" s="288"/>
      <c r="D18" s="288"/>
      <c r="E18" s="286" t="str">
        <f t="shared" si="1"/>
        <v/>
      </c>
    </row>
    <row r="19" ht="36" customHeight="1" spans="1:5">
      <c r="A19" s="289" t="s">
        <v>1175</v>
      </c>
      <c r="B19" s="142" t="s">
        <v>1176</v>
      </c>
      <c r="C19" s="288"/>
      <c r="D19" s="288"/>
      <c r="E19" s="286" t="str">
        <f t="shared" si="1"/>
        <v/>
      </c>
    </row>
    <row r="20" ht="36" customHeight="1" spans="1:5">
      <c r="A20" s="289" t="s">
        <v>1177</v>
      </c>
      <c r="B20" s="124" t="s">
        <v>1178</v>
      </c>
      <c r="C20" s="285"/>
      <c r="D20" s="285"/>
      <c r="E20" s="286" t="str">
        <f t="shared" si="1"/>
        <v/>
      </c>
    </row>
    <row r="21" ht="36" customHeight="1" spans="1:5">
      <c r="A21" s="289" t="s">
        <v>1179</v>
      </c>
      <c r="B21" s="124" t="s">
        <v>1180</v>
      </c>
      <c r="C21" s="285"/>
      <c r="D21" s="285"/>
      <c r="E21" s="286" t="str">
        <f t="shared" si="1"/>
        <v/>
      </c>
    </row>
    <row r="22" ht="36" customHeight="1" spans="1:5">
      <c r="A22" s="289" t="s">
        <v>1181</v>
      </c>
      <c r="B22" s="124" t="s">
        <v>1182</v>
      </c>
      <c r="C22" s="285"/>
      <c r="D22" s="285"/>
      <c r="E22" s="286" t="str">
        <f t="shared" si="1"/>
        <v/>
      </c>
    </row>
    <row r="23" ht="36" customHeight="1" spans="1:5">
      <c r="A23" s="247" t="s">
        <v>1183</v>
      </c>
      <c r="B23" s="243" t="s">
        <v>1184</v>
      </c>
      <c r="C23" s="285"/>
      <c r="D23" s="285"/>
      <c r="E23" s="286" t="str">
        <f t="shared" si="1"/>
        <v/>
      </c>
    </row>
    <row r="24" ht="36" customHeight="1" spans="1:5">
      <c r="A24" s="247" t="s">
        <v>1185</v>
      </c>
      <c r="B24" s="243" t="s">
        <v>1186</v>
      </c>
      <c r="C24" s="253">
        <v>143</v>
      </c>
      <c r="D24" s="253">
        <v>102</v>
      </c>
      <c r="E24" s="286">
        <f t="shared" si="1"/>
        <v>-0.287</v>
      </c>
    </row>
    <row r="25" ht="36" customHeight="1" spans="1:5">
      <c r="A25" s="247" t="s">
        <v>1187</v>
      </c>
      <c r="B25" s="243" t="s">
        <v>1188</v>
      </c>
      <c r="C25" s="285"/>
      <c r="D25" s="285"/>
      <c r="E25" s="286" t="str">
        <f t="shared" si="1"/>
        <v/>
      </c>
    </row>
    <row r="26" ht="36" customHeight="1" spans="1:5">
      <c r="A26" s="247" t="s">
        <v>1189</v>
      </c>
      <c r="B26" s="243" t="s">
        <v>1190</v>
      </c>
      <c r="C26" s="285"/>
      <c r="D26" s="285"/>
      <c r="E26" s="286" t="str">
        <f t="shared" si="1"/>
        <v/>
      </c>
    </row>
    <row r="27" ht="36" customHeight="1" spans="1:5">
      <c r="A27" s="247" t="s">
        <v>1191</v>
      </c>
      <c r="B27" s="243" t="s">
        <v>1192</v>
      </c>
      <c r="C27" s="253">
        <v>510</v>
      </c>
      <c r="D27" s="253">
        <v>320</v>
      </c>
      <c r="E27" s="286">
        <f t="shared" si="1"/>
        <v>-0.373</v>
      </c>
    </row>
    <row r="28" ht="36" customHeight="1" spans="1:5">
      <c r="A28" s="247"/>
      <c r="B28" s="246"/>
      <c r="C28" s="288"/>
      <c r="D28" s="288"/>
      <c r="E28" s="286" t="str">
        <f t="shared" si="1"/>
        <v/>
      </c>
    </row>
    <row r="29" ht="36" customHeight="1" spans="1:5">
      <c r="A29" s="259"/>
      <c r="B29" s="260" t="s">
        <v>1302</v>
      </c>
      <c r="C29" s="285">
        <f>C10+C24+C27</f>
        <v>15653</v>
      </c>
      <c r="D29" s="285">
        <f>D10+D24+D27</f>
        <v>15422</v>
      </c>
      <c r="E29" s="286">
        <f t="shared" si="1"/>
        <v>-0.015</v>
      </c>
    </row>
    <row r="30" ht="36" customHeight="1" spans="1:5">
      <c r="A30" s="290">
        <v>105</v>
      </c>
      <c r="B30" s="291" t="s">
        <v>1194</v>
      </c>
      <c r="C30" s="254">
        <v>0</v>
      </c>
      <c r="D30" s="292">
        <v>230</v>
      </c>
      <c r="E30" s="286"/>
    </row>
    <row r="31" ht="36" customHeight="1" spans="1:5">
      <c r="A31" s="290">
        <v>110</v>
      </c>
      <c r="B31" s="291" t="s">
        <v>36</v>
      </c>
      <c r="C31" s="292">
        <f>C32+C35+C36</f>
        <v>5711</v>
      </c>
      <c r="D31" s="292">
        <f>D32+D35+D36</f>
        <v>11603</v>
      </c>
      <c r="E31" s="286">
        <f t="shared" si="1"/>
        <v>1.032</v>
      </c>
    </row>
    <row r="32" ht="36" customHeight="1" spans="1:5">
      <c r="A32" s="293">
        <v>11004</v>
      </c>
      <c r="B32" s="294" t="s">
        <v>1303</v>
      </c>
      <c r="C32" s="253">
        <f>C33+C34</f>
        <v>3000</v>
      </c>
      <c r="D32" s="253">
        <f>D33+D34</f>
        <v>2900</v>
      </c>
      <c r="E32" s="286">
        <f t="shared" si="1"/>
        <v>-0.033</v>
      </c>
    </row>
    <row r="33" ht="36" customHeight="1" spans="1:5">
      <c r="A33" s="293">
        <v>1100401</v>
      </c>
      <c r="B33" s="294" t="s">
        <v>1196</v>
      </c>
      <c r="C33" s="253">
        <v>3000</v>
      </c>
      <c r="D33" s="253">
        <v>2900</v>
      </c>
      <c r="E33" s="286">
        <f t="shared" si="1"/>
        <v>-0.033</v>
      </c>
    </row>
    <row r="34" ht="36" customHeight="1" spans="1:5">
      <c r="A34" s="293">
        <v>1100402</v>
      </c>
      <c r="B34" s="294" t="s">
        <v>1304</v>
      </c>
      <c r="C34" s="295"/>
      <c r="D34" s="296"/>
      <c r="E34" s="286" t="str">
        <f t="shared" si="1"/>
        <v/>
      </c>
    </row>
    <row r="35" ht="36" customHeight="1" spans="1:5">
      <c r="A35" s="293">
        <v>11008</v>
      </c>
      <c r="B35" s="294" t="s">
        <v>39</v>
      </c>
      <c r="C35" s="253">
        <v>2711</v>
      </c>
      <c r="D35" s="253">
        <v>3853</v>
      </c>
      <c r="E35" s="286">
        <f t="shared" si="1"/>
        <v>0.421</v>
      </c>
    </row>
    <row r="36" ht="36" customHeight="1" spans="1:5">
      <c r="A36" s="297">
        <v>11009</v>
      </c>
      <c r="B36" s="298" t="s">
        <v>40</v>
      </c>
      <c r="C36" s="299"/>
      <c r="D36" s="253">
        <v>4850</v>
      </c>
      <c r="E36" s="300"/>
    </row>
    <row r="37" ht="36" customHeight="1" spans="1:5">
      <c r="A37" s="301"/>
      <c r="B37" s="302" t="s">
        <v>43</v>
      </c>
      <c r="C37" s="292">
        <f>C29+C30+C31</f>
        <v>21364</v>
      </c>
      <c r="D37" s="292">
        <f>D29+D30+D31</f>
        <v>27255</v>
      </c>
      <c r="E37" s="286">
        <f>IF(C37&gt;0,D37/C37-1,IF(C37&lt;0,-(D37/C37-1),""))</f>
        <v>0.276</v>
      </c>
    </row>
  </sheetData>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1:D31 C3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0" tint="-0.05"/>
  </sheetPr>
  <dimension ref="A1:E275"/>
  <sheetViews>
    <sheetView showGridLines="0" showZeros="0" zoomScaleSheetLayoutView="70" workbookViewId="0">
      <selection activeCell="A122" sqref="$A122:$XFD122"/>
    </sheetView>
  </sheetViews>
  <sheetFormatPr defaultColWidth="9" defaultRowHeight="14.25" outlineLevelCol="4"/>
  <cols>
    <col min="1" max="1" width="13.75" style="230" customWidth="1"/>
    <col min="2" max="2" width="50.75" style="230" customWidth="1"/>
    <col min="3" max="4" width="20.625" style="231" customWidth="1"/>
    <col min="5" max="5" width="20.625" style="232" customWidth="1"/>
    <col min="6" max="16384" width="9" style="230"/>
  </cols>
  <sheetData>
    <row r="1" ht="45" customHeight="1" spans="1:5">
      <c r="A1" s="233"/>
      <c r="B1" s="234" t="s">
        <v>1305</v>
      </c>
      <c r="C1" s="234"/>
      <c r="D1" s="234"/>
      <c r="E1" s="234"/>
    </row>
    <row r="2" s="227" customFormat="1" ht="20.1" customHeight="1" spans="1:5">
      <c r="A2" s="235"/>
      <c r="B2" s="236"/>
      <c r="C2" s="237"/>
      <c r="D2" s="237"/>
      <c r="E2" s="238" t="s">
        <v>2</v>
      </c>
    </row>
    <row r="3" s="228" customFormat="1" ht="45" customHeight="1" spans="1:5">
      <c r="A3" s="239" t="s">
        <v>3</v>
      </c>
      <c r="B3" s="240" t="s">
        <v>4</v>
      </c>
      <c r="C3" s="241" t="s">
        <v>105</v>
      </c>
      <c r="D3" s="241" t="s">
        <v>6</v>
      </c>
      <c r="E3" s="241" t="s">
        <v>106</v>
      </c>
    </row>
    <row r="4" ht="34.15" customHeight="1" spans="1:5">
      <c r="A4" s="242" t="s">
        <v>57</v>
      </c>
      <c r="B4" s="243" t="s">
        <v>1199</v>
      </c>
      <c r="C4" s="244"/>
      <c r="D4" s="244"/>
      <c r="E4" s="245" t="str">
        <f>IF(C4&gt;0,D4/C4-1,IF(C4&lt;0,-(D4/C4-1),""))</f>
        <v/>
      </c>
    </row>
    <row r="5" ht="34.15" customHeight="1" spans="1:5">
      <c r="A5" s="242" t="s">
        <v>1200</v>
      </c>
      <c r="B5" s="246" t="s">
        <v>1201</v>
      </c>
      <c r="C5" s="244"/>
      <c r="D5" s="244"/>
      <c r="E5" s="245" t="str">
        <f t="shared" ref="E5:E55" si="0">IF(C5&gt;0,D5/C5-1,IF(C5&lt;0,-(D5/C5-1),""))</f>
        <v/>
      </c>
    </row>
    <row r="6" ht="34.15" customHeight="1" spans="1:5">
      <c r="A6" s="247" t="s">
        <v>1306</v>
      </c>
      <c r="B6" s="248" t="s">
        <v>1307</v>
      </c>
      <c r="C6" s="249"/>
      <c r="D6" s="249"/>
      <c r="E6" s="245" t="str">
        <f t="shared" si="0"/>
        <v/>
      </c>
    </row>
    <row r="7" ht="34.15" customHeight="1" spans="1:5">
      <c r="A7" s="247" t="s">
        <v>1308</v>
      </c>
      <c r="B7" s="248" t="s">
        <v>1309</v>
      </c>
      <c r="C7" s="249"/>
      <c r="D7" s="249"/>
      <c r="E7" s="245" t="str">
        <f t="shared" si="0"/>
        <v/>
      </c>
    </row>
    <row r="8" ht="34.15" customHeight="1" spans="1:5">
      <c r="A8" s="247" t="s">
        <v>1310</v>
      </c>
      <c r="B8" s="246" t="s">
        <v>1311</v>
      </c>
      <c r="C8" s="250"/>
      <c r="D8" s="250"/>
      <c r="E8" s="245" t="str">
        <f t="shared" si="0"/>
        <v/>
      </c>
    </row>
    <row r="9" ht="34.15" customHeight="1" spans="1:5">
      <c r="A9" s="247" t="s">
        <v>1312</v>
      </c>
      <c r="B9" s="248" t="s">
        <v>1313</v>
      </c>
      <c r="C9" s="249"/>
      <c r="D9" s="249"/>
      <c r="E9" s="245" t="str">
        <f t="shared" si="0"/>
        <v/>
      </c>
    </row>
    <row r="10" ht="34.15" customHeight="1" spans="1:5">
      <c r="A10" s="247" t="s">
        <v>1314</v>
      </c>
      <c r="B10" s="246" t="s">
        <v>1315</v>
      </c>
      <c r="C10" s="250"/>
      <c r="D10" s="250"/>
      <c r="E10" s="245" t="str">
        <f t="shared" si="0"/>
        <v/>
      </c>
    </row>
    <row r="11" ht="34.15" customHeight="1" spans="1:5">
      <c r="A11" s="242" t="s">
        <v>1202</v>
      </c>
      <c r="B11" s="251" t="s">
        <v>1203</v>
      </c>
      <c r="C11" s="252">
        <f>SUM(C12:C16)</f>
        <v>0</v>
      </c>
      <c r="D11" s="252">
        <f>SUM(D12:D16)</f>
        <v>0</v>
      </c>
      <c r="E11" s="245" t="str">
        <f t="shared" si="0"/>
        <v/>
      </c>
    </row>
    <row r="12" ht="34.15" customHeight="1" spans="1:5">
      <c r="A12" s="247" t="s">
        <v>1316</v>
      </c>
      <c r="B12" s="248" t="s">
        <v>1317</v>
      </c>
      <c r="C12" s="249"/>
      <c r="D12" s="249"/>
      <c r="E12" s="245" t="str">
        <f t="shared" si="0"/>
        <v/>
      </c>
    </row>
    <row r="13" ht="34.15" customHeight="1" spans="1:5">
      <c r="A13" s="247" t="s">
        <v>1318</v>
      </c>
      <c r="B13" s="248" t="s">
        <v>1319</v>
      </c>
      <c r="C13" s="249"/>
      <c r="D13" s="249"/>
      <c r="E13" s="245" t="str">
        <f t="shared" si="0"/>
        <v/>
      </c>
    </row>
    <row r="14" ht="34.15" customHeight="1" spans="1:5">
      <c r="A14" s="247" t="s">
        <v>1320</v>
      </c>
      <c r="B14" s="248" t="s">
        <v>1321</v>
      </c>
      <c r="C14" s="249"/>
      <c r="D14" s="249"/>
      <c r="E14" s="245" t="str">
        <f t="shared" si="0"/>
        <v/>
      </c>
    </row>
    <row r="15" ht="34.15" customHeight="1" spans="1:5">
      <c r="A15" s="247" t="s">
        <v>1322</v>
      </c>
      <c r="B15" s="248" t="s">
        <v>1323</v>
      </c>
      <c r="C15" s="249"/>
      <c r="D15" s="249"/>
      <c r="E15" s="245" t="str">
        <f t="shared" si="0"/>
        <v/>
      </c>
    </row>
    <row r="16" ht="34.15" customHeight="1" spans="1:5">
      <c r="A16" s="247" t="s">
        <v>1324</v>
      </c>
      <c r="B16" s="248" t="s">
        <v>1325</v>
      </c>
      <c r="C16" s="249"/>
      <c r="D16" s="249"/>
      <c r="E16" s="245" t="str">
        <f t="shared" si="0"/>
        <v/>
      </c>
    </row>
    <row r="17" ht="34.15" customHeight="1" spans="1:5">
      <c r="A17" s="242" t="s">
        <v>1204</v>
      </c>
      <c r="B17" s="251" t="s">
        <v>1205</v>
      </c>
      <c r="C17" s="252">
        <f>SUM(C18:C19)</f>
        <v>0</v>
      </c>
      <c r="D17" s="252">
        <f>SUM(D18:D19)</f>
        <v>0</v>
      </c>
      <c r="E17" s="245" t="str">
        <f t="shared" si="0"/>
        <v/>
      </c>
    </row>
    <row r="18" ht="34.15" customHeight="1" spans="1:5">
      <c r="A18" s="247" t="s">
        <v>1326</v>
      </c>
      <c r="B18" s="248" t="s">
        <v>1327</v>
      </c>
      <c r="C18" s="249"/>
      <c r="D18" s="249"/>
      <c r="E18" s="245" t="str">
        <f t="shared" si="0"/>
        <v/>
      </c>
    </row>
    <row r="19" ht="34.15" customHeight="1" spans="1:5">
      <c r="A19" s="247" t="s">
        <v>1328</v>
      </c>
      <c r="B19" s="248" t="s">
        <v>1329</v>
      </c>
      <c r="C19" s="249"/>
      <c r="D19" s="249"/>
      <c r="E19" s="245" t="str">
        <f t="shared" si="0"/>
        <v/>
      </c>
    </row>
    <row r="20" ht="34.15" customHeight="1" spans="1:5">
      <c r="A20" s="242" t="s">
        <v>59</v>
      </c>
      <c r="B20" s="243" t="s">
        <v>1206</v>
      </c>
      <c r="C20" s="252">
        <f>SUM(C21,C25,C26)</f>
        <v>510</v>
      </c>
      <c r="D20" s="252">
        <f>SUM(D21,D25,D26)</f>
        <v>909</v>
      </c>
      <c r="E20" s="245">
        <f t="shared" si="0"/>
        <v>0.782</v>
      </c>
    </row>
    <row r="21" ht="34.15" customHeight="1" spans="1:5">
      <c r="A21" s="242" t="s">
        <v>1207</v>
      </c>
      <c r="B21" s="251" t="s">
        <v>1208</v>
      </c>
      <c r="C21" s="252">
        <f>SUM(C22:C24)</f>
        <v>510</v>
      </c>
      <c r="D21" s="252">
        <f>SUM(D22:D24)</f>
        <v>909</v>
      </c>
      <c r="E21" s="245">
        <f t="shared" si="0"/>
        <v>0.782</v>
      </c>
    </row>
    <row r="22" ht="34.15" customHeight="1" spans="1:5">
      <c r="A22" s="247" t="s">
        <v>1330</v>
      </c>
      <c r="B22" s="248" t="s">
        <v>1331</v>
      </c>
      <c r="C22" s="253">
        <v>320</v>
      </c>
      <c r="D22" s="253">
        <v>380</v>
      </c>
      <c r="E22" s="245">
        <f t="shared" si="0"/>
        <v>0.188</v>
      </c>
    </row>
    <row r="23" ht="34.15" customHeight="1" spans="1:5">
      <c r="A23" s="247" t="s">
        <v>1332</v>
      </c>
      <c r="B23" s="248" t="s">
        <v>1333</v>
      </c>
      <c r="C23" s="253">
        <v>190</v>
      </c>
      <c r="D23" s="253">
        <v>529</v>
      </c>
      <c r="E23" s="245">
        <f t="shared" si="0"/>
        <v>1.784</v>
      </c>
    </row>
    <row r="24" ht="34.15" customHeight="1" spans="1:5">
      <c r="A24" s="247" t="s">
        <v>1334</v>
      </c>
      <c r="B24" s="248" t="s">
        <v>1335</v>
      </c>
      <c r="C24" s="249"/>
      <c r="D24" s="249"/>
      <c r="E24" s="245" t="str">
        <f t="shared" si="0"/>
        <v/>
      </c>
    </row>
    <row r="25" ht="34.15" customHeight="1" spans="1:5">
      <c r="A25" s="242" t="s">
        <v>1209</v>
      </c>
      <c r="B25" s="251" t="s">
        <v>1210</v>
      </c>
      <c r="C25" s="252">
        <f>SUM(C26:C28)</f>
        <v>0</v>
      </c>
      <c r="D25" s="252">
        <f>SUM(D26:D28)</f>
        <v>0</v>
      </c>
      <c r="E25" s="245" t="str">
        <f t="shared" si="0"/>
        <v/>
      </c>
    </row>
    <row r="26" ht="34.15" customHeight="1" spans="1:5">
      <c r="A26" s="247" t="s">
        <v>1336</v>
      </c>
      <c r="B26" s="248" t="s">
        <v>1331</v>
      </c>
      <c r="C26" s="249"/>
      <c r="D26" s="249"/>
      <c r="E26" s="245" t="str">
        <f t="shared" si="0"/>
        <v/>
      </c>
    </row>
    <row r="27" ht="34.15" customHeight="1" spans="1:5">
      <c r="A27" s="247" t="s">
        <v>1337</v>
      </c>
      <c r="B27" s="248" t="s">
        <v>1333</v>
      </c>
      <c r="C27" s="249"/>
      <c r="D27" s="249"/>
      <c r="E27" s="245" t="str">
        <f t="shared" si="0"/>
        <v/>
      </c>
    </row>
    <row r="28" ht="34.15" customHeight="1" spans="1:5">
      <c r="A28" s="247" t="s">
        <v>1338</v>
      </c>
      <c r="B28" s="248" t="s">
        <v>1339</v>
      </c>
      <c r="C28" s="249"/>
      <c r="D28" s="249"/>
      <c r="E28" s="245" t="str">
        <f t="shared" si="0"/>
        <v/>
      </c>
    </row>
    <row r="29" s="229" customFormat="1" ht="34.15" customHeight="1" spans="1:5">
      <c r="A29" s="242" t="s">
        <v>1211</v>
      </c>
      <c r="B29" s="251" t="s">
        <v>1212</v>
      </c>
      <c r="C29" s="252">
        <f>SUM(C30:C31)</f>
        <v>0</v>
      </c>
      <c r="D29" s="252">
        <f>SUM(D30:D31)</f>
        <v>0</v>
      </c>
      <c r="E29" s="245" t="str">
        <f t="shared" si="0"/>
        <v/>
      </c>
    </row>
    <row r="30" ht="34.15" customHeight="1" spans="1:5">
      <c r="A30" s="247" t="s">
        <v>1340</v>
      </c>
      <c r="B30" s="248" t="s">
        <v>1333</v>
      </c>
      <c r="C30" s="249"/>
      <c r="D30" s="249"/>
      <c r="E30" s="245" t="str">
        <f t="shared" si="0"/>
        <v/>
      </c>
    </row>
    <row r="31" ht="34.15" customHeight="1" spans="1:5">
      <c r="A31" s="247" t="s">
        <v>1341</v>
      </c>
      <c r="B31" s="248" t="s">
        <v>1342</v>
      </c>
      <c r="C31" s="249"/>
      <c r="D31" s="249"/>
      <c r="E31" s="245" t="str">
        <f t="shared" si="0"/>
        <v/>
      </c>
    </row>
    <row r="32" ht="34.15" customHeight="1" spans="1:5">
      <c r="A32" s="242" t="s">
        <v>63</v>
      </c>
      <c r="B32" s="243" t="s">
        <v>1213</v>
      </c>
      <c r="C32" s="244"/>
      <c r="D32" s="244"/>
      <c r="E32" s="245" t="str">
        <f t="shared" si="0"/>
        <v/>
      </c>
    </row>
    <row r="33" ht="34.15" customHeight="1" spans="1:5">
      <c r="A33" s="242" t="s">
        <v>1214</v>
      </c>
      <c r="B33" s="251" t="s">
        <v>1215</v>
      </c>
      <c r="C33" s="252">
        <f>SUM(C34:C37)</f>
        <v>0</v>
      </c>
      <c r="D33" s="252">
        <f>SUM(D34:D37)</f>
        <v>0</v>
      </c>
      <c r="E33" s="245" t="str">
        <f t="shared" si="0"/>
        <v/>
      </c>
    </row>
    <row r="34" ht="34.15" customHeight="1" spans="1:5">
      <c r="A34" s="247">
        <v>2116001</v>
      </c>
      <c r="B34" s="248" t="s">
        <v>1343</v>
      </c>
      <c r="C34" s="249">
        <f>SUM(C35:C42)</f>
        <v>0</v>
      </c>
      <c r="D34" s="249">
        <f>SUM(D35:D42)</f>
        <v>0</v>
      </c>
      <c r="E34" s="245" t="str">
        <f t="shared" si="0"/>
        <v/>
      </c>
    </row>
    <row r="35" ht="34.15" customHeight="1" spans="1:5">
      <c r="A35" s="247">
        <v>2116002</v>
      </c>
      <c r="B35" s="248" t="s">
        <v>1344</v>
      </c>
      <c r="C35" s="249"/>
      <c r="D35" s="249"/>
      <c r="E35" s="245" t="str">
        <f t="shared" si="0"/>
        <v/>
      </c>
    </row>
    <row r="36" ht="34.15" customHeight="1" spans="1:5">
      <c r="A36" s="247">
        <v>2116003</v>
      </c>
      <c r="B36" s="248" t="s">
        <v>1345</v>
      </c>
      <c r="C36" s="249"/>
      <c r="D36" s="249"/>
      <c r="E36" s="245" t="str">
        <f t="shared" si="0"/>
        <v/>
      </c>
    </row>
    <row r="37" s="229" customFormat="1" ht="34.15" customHeight="1" spans="1:5">
      <c r="A37" s="247">
        <v>2116099</v>
      </c>
      <c r="B37" s="248" t="s">
        <v>1346</v>
      </c>
      <c r="C37" s="249"/>
      <c r="D37" s="249"/>
      <c r="E37" s="245" t="str">
        <f t="shared" si="0"/>
        <v/>
      </c>
    </row>
    <row r="38" ht="34.15" customHeight="1" spans="1:5">
      <c r="A38" s="242">
        <v>21161</v>
      </c>
      <c r="B38" s="251" t="s">
        <v>1216</v>
      </c>
      <c r="C38" s="252">
        <f>SUM(C39:C42)</f>
        <v>0</v>
      </c>
      <c r="D38" s="252">
        <f>SUM(D39:D42)</f>
        <v>0</v>
      </c>
      <c r="E38" s="245" t="str">
        <f t="shared" si="0"/>
        <v/>
      </c>
    </row>
    <row r="39" ht="34.15" customHeight="1" spans="1:5">
      <c r="A39" s="247">
        <v>2116101</v>
      </c>
      <c r="B39" s="248" t="s">
        <v>1347</v>
      </c>
      <c r="C39" s="249"/>
      <c r="D39" s="249"/>
      <c r="E39" s="245" t="str">
        <f t="shared" si="0"/>
        <v/>
      </c>
    </row>
    <row r="40" ht="34.15" customHeight="1" spans="1:5">
      <c r="A40" s="247">
        <v>2116102</v>
      </c>
      <c r="B40" s="248" t="s">
        <v>1348</v>
      </c>
      <c r="C40" s="249"/>
      <c r="D40" s="249"/>
      <c r="E40" s="245" t="str">
        <f t="shared" si="0"/>
        <v/>
      </c>
    </row>
    <row r="41" ht="34.15" customHeight="1" spans="1:5">
      <c r="A41" s="247">
        <v>2116103</v>
      </c>
      <c r="B41" s="248" t="s">
        <v>1349</v>
      </c>
      <c r="C41" s="249"/>
      <c r="D41" s="249"/>
      <c r="E41" s="245" t="str">
        <f t="shared" si="0"/>
        <v/>
      </c>
    </row>
    <row r="42" ht="34.15" customHeight="1" spans="1:5">
      <c r="A42" s="247">
        <v>2116104</v>
      </c>
      <c r="B42" s="248" t="s">
        <v>1350</v>
      </c>
      <c r="C42" s="249"/>
      <c r="D42" s="249"/>
      <c r="E42" s="245" t="str">
        <f t="shared" si="0"/>
        <v/>
      </c>
    </row>
    <row r="43" ht="34.15" customHeight="1" spans="1:5">
      <c r="A43" s="242" t="s">
        <v>65</v>
      </c>
      <c r="B43" s="243" t="s">
        <v>1217</v>
      </c>
      <c r="C43" s="252">
        <f>C44+C69</f>
        <v>8412</v>
      </c>
      <c r="D43" s="252">
        <f>D44+D69</f>
        <v>7417</v>
      </c>
      <c r="E43" s="245">
        <f t="shared" si="0"/>
        <v>-0.118</v>
      </c>
    </row>
    <row r="44" ht="34.15" customHeight="1" spans="1:5">
      <c r="A44" s="242" t="s">
        <v>1218</v>
      </c>
      <c r="B44" s="243" t="s">
        <v>1219</v>
      </c>
      <c r="C44" s="252">
        <f>SUM(C45:C57)</f>
        <v>8322</v>
      </c>
      <c r="D44" s="252">
        <f>SUM(D45:D57)</f>
        <v>7257</v>
      </c>
      <c r="E44" s="245">
        <f t="shared" si="0"/>
        <v>-0.128</v>
      </c>
    </row>
    <row r="45" ht="34.15" customHeight="1" spans="1:5">
      <c r="A45" s="247" t="s">
        <v>1351</v>
      </c>
      <c r="B45" s="248" t="s">
        <v>1352</v>
      </c>
      <c r="C45" s="253">
        <v>322</v>
      </c>
      <c r="D45" s="253">
        <v>546</v>
      </c>
      <c r="E45" s="245">
        <f t="shared" si="0"/>
        <v>0.696</v>
      </c>
    </row>
    <row r="46" ht="34.15" customHeight="1" spans="1:5">
      <c r="A46" s="247" t="s">
        <v>1353</v>
      </c>
      <c r="B46" s="248" t="s">
        <v>1354</v>
      </c>
      <c r="C46" s="254"/>
      <c r="D46" s="254">
        <v>0</v>
      </c>
      <c r="E46" s="245" t="str">
        <f t="shared" si="0"/>
        <v/>
      </c>
    </row>
    <row r="47" ht="34.15" customHeight="1" spans="1:5">
      <c r="A47" s="247" t="s">
        <v>1355</v>
      </c>
      <c r="B47" s="248" t="s">
        <v>1356</v>
      </c>
      <c r="C47" s="254">
        <v>0</v>
      </c>
      <c r="D47" s="254">
        <v>0</v>
      </c>
      <c r="E47" s="245" t="str">
        <f t="shared" si="0"/>
        <v/>
      </c>
    </row>
    <row r="48" ht="34.15" customHeight="1" spans="1:5">
      <c r="A48" s="247" t="s">
        <v>1357</v>
      </c>
      <c r="B48" s="248" t="s">
        <v>1358</v>
      </c>
      <c r="C48" s="253">
        <v>2820</v>
      </c>
      <c r="D48" s="253">
        <v>2428</v>
      </c>
      <c r="E48" s="245">
        <f t="shared" si="0"/>
        <v>-0.139</v>
      </c>
    </row>
    <row r="49" ht="34.15" customHeight="1" spans="1:5">
      <c r="A49" s="247" t="s">
        <v>1359</v>
      </c>
      <c r="B49" s="248" t="s">
        <v>1360</v>
      </c>
      <c r="C49" s="249"/>
      <c r="D49" s="249"/>
      <c r="E49" s="245" t="str">
        <f t="shared" si="0"/>
        <v/>
      </c>
    </row>
    <row r="50" ht="34.15" customHeight="1" spans="1:5">
      <c r="A50" s="247" t="s">
        <v>1361</v>
      </c>
      <c r="B50" s="248" t="s">
        <v>1362</v>
      </c>
      <c r="C50" s="249"/>
      <c r="D50" s="249"/>
      <c r="E50" s="245" t="str">
        <f t="shared" si="0"/>
        <v/>
      </c>
    </row>
    <row r="51" ht="34.15" customHeight="1" spans="1:5">
      <c r="A51" s="247" t="s">
        <v>1363</v>
      </c>
      <c r="B51" s="248" t="s">
        <v>1364</v>
      </c>
      <c r="C51" s="249"/>
      <c r="D51" s="249"/>
      <c r="E51" s="245" t="str">
        <f t="shared" si="0"/>
        <v/>
      </c>
    </row>
    <row r="52" ht="34.15" customHeight="1" spans="1:5">
      <c r="A52" s="247" t="s">
        <v>1365</v>
      </c>
      <c r="B52" s="248" t="s">
        <v>1366</v>
      </c>
      <c r="C52" s="249"/>
      <c r="D52" s="249"/>
      <c r="E52" s="245" t="str">
        <f t="shared" si="0"/>
        <v/>
      </c>
    </row>
    <row r="53" ht="34.15" customHeight="1" spans="1:5">
      <c r="A53" s="247" t="s">
        <v>1367</v>
      </c>
      <c r="B53" s="248" t="s">
        <v>1368</v>
      </c>
      <c r="C53" s="249"/>
      <c r="D53" s="249"/>
      <c r="E53" s="245" t="str">
        <f t="shared" si="0"/>
        <v/>
      </c>
    </row>
    <row r="54" ht="34.15" customHeight="1" spans="1:5">
      <c r="A54" s="247" t="s">
        <v>1369</v>
      </c>
      <c r="B54" s="248" t="s">
        <v>1370</v>
      </c>
      <c r="C54" s="249"/>
      <c r="D54" s="249"/>
      <c r="E54" s="245" t="str">
        <f t="shared" si="0"/>
        <v/>
      </c>
    </row>
    <row r="55" ht="34.15" customHeight="1" spans="1:5">
      <c r="A55" s="247" t="s">
        <v>1371</v>
      </c>
      <c r="B55" s="248" t="s">
        <v>975</v>
      </c>
      <c r="C55" s="249"/>
      <c r="D55" s="249"/>
      <c r="E55" s="245" t="str">
        <f t="shared" si="0"/>
        <v/>
      </c>
    </row>
    <row r="56" ht="34.15" customHeight="1" spans="1:5">
      <c r="A56" s="247" t="s">
        <v>1372</v>
      </c>
      <c r="B56" s="248" t="s">
        <v>1373</v>
      </c>
      <c r="C56" s="255"/>
      <c r="D56" s="253">
        <v>2033</v>
      </c>
      <c r="E56" s="245"/>
    </row>
    <row r="57" ht="34.15" customHeight="1" spans="1:5">
      <c r="A57" s="247" t="s">
        <v>1374</v>
      </c>
      <c r="B57" s="246" t="s">
        <v>1375</v>
      </c>
      <c r="C57" s="253">
        <v>5180</v>
      </c>
      <c r="D57" s="253">
        <v>2250</v>
      </c>
      <c r="E57" s="245">
        <f t="shared" ref="E57:E69" si="1">IF(C57&gt;0,D57/C57-1,IF(C57&lt;0,-(D57/C57-1),""))</f>
        <v>-0.566</v>
      </c>
    </row>
    <row r="58" ht="34.15" customHeight="1" spans="1:5">
      <c r="A58" s="242" t="s">
        <v>1220</v>
      </c>
      <c r="B58" s="251" t="s">
        <v>1221</v>
      </c>
      <c r="C58" s="252">
        <f>SUM(C59:C61)</f>
        <v>0</v>
      </c>
      <c r="D58" s="252">
        <f>SUM(D59:D61)</f>
        <v>0</v>
      </c>
      <c r="E58" s="245" t="str">
        <f t="shared" si="1"/>
        <v/>
      </c>
    </row>
    <row r="59" ht="34.15" customHeight="1" spans="1:5">
      <c r="A59" s="247" t="s">
        <v>1376</v>
      </c>
      <c r="B59" s="248" t="s">
        <v>1352</v>
      </c>
      <c r="C59" s="249"/>
      <c r="D59" s="249"/>
      <c r="E59" s="245" t="str">
        <f t="shared" si="1"/>
        <v/>
      </c>
    </row>
    <row r="60" ht="34.15" customHeight="1" spans="1:5">
      <c r="A60" s="247" t="s">
        <v>1377</v>
      </c>
      <c r="B60" s="248" t="s">
        <v>1354</v>
      </c>
      <c r="C60" s="249"/>
      <c r="D60" s="249"/>
      <c r="E60" s="245" t="str">
        <f t="shared" si="1"/>
        <v/>
      </c>
    </row>
    <row r="61" ht="34.15" customHeight="1" spans="1:5">
      <c r="A61" s="247" t="s">
        <v>1378</v>
      </c>
      <c r="B61" s="248" t="s">
        <v>1379</v>
      </c>
      <c r="C61" s="249"/>
      <c r="D61" s="249"/>
      <c r="E61" s="245" t="str">
        <f t="shared" si="1"/>
        <v/>
      </c>
    </row>
    <row r="62" ht="34.15" customHeight="1" spans="1:5">
      <c r="A62" s="242" t="s">
        <v>1222</v>
      </c>
      <c r="B62" s="251" t="s">
        <v>1223</v>
      </c>
      <c r="C62" s="252"/>
      <c r="D62" s="252"/>
      <c r="E62" s="245" t="str">
        <f t="shared" si="1"/>
        <v/>
      </c>
    </row>
    <row r="63" ht="34.15" customHeight="1" spans="1:5">
      <c r="A63" s="242" t="s">
        <v>1224</v>
      </c>
      <c r="B63" s="251" t="s">
        <v>1225</v>
      </c>
      <c r="C63" s="252">
        <f>SUM(C64:C68)</f>
        <v>0</v>
      </c>
      <c r="D63" s="252">
        <f>SUM(D64:D68)</f>
        <v>0</v>
      </c>
      <c r="E63" s="245" t="str">
        <f t="shared" si="1"/>
        <v/>
      </c>
    </row>
    <row r="64" ht="34.15" customHeight="1" spans="1:5">
      <c r="A64" s="247" t="s">
        <v>1380</v>
      </c>
      <c r="B64" s="248" t="s">
        <v>1381</v>
      </c>
      <c r="C64" s="249"/>
      <c r="D64" s="249"/>
      <c r="E64" s="245" t="str">
        <f t="shared" si="1"/>
        <v/>
      </c>
    </row>
    <row r="65" ht="34.15" customHeight="1" spans="1:5">
      <c r="A65" s="247" t="s">
        <v>1382</v>
      </c>
      <c r="B65" s="248" t="s">
        <v>1383</v>
      </c>
      <c r="C65" s="249"/>
      <c r="D65" s="249"/>
      <c r="E65" s="245" t="str">
        <f t="shared" si="1"/>
        <v/>
      </c>
    </row>
    <row r="66" ht="34.15" customHeight="1" spans="1:5">
      <c r="A66" s="247" t="s">
        <v>1384</v>
      </c>
      <c r="B66" s="248" t="s">
        <v>1385</v>
      </c>
      <c r="C66" s="249"/>
      <c r="D66" s="249"/>
      <c r="E66" s="245" t="str">
        <f t="shared" si="1"/>
        <v/>
      </c>
    </row>
    <row r="67" ht="34.15" customHeight="1" spans="1:5">
      <c r="A67" s="247" t="s">
        <v>1386</v>
      </c>
      <c r="B67" s="248" t="s">
        <v>1387</v>
      </c>
      <c r="C67" s="249"/>
      <c r="D67" s="249"/>
      <c r="E67" s="245" t="str">
        <f t="shared" si="1"/>
        <v/>
      </c>
    </row>
    <row r="68" ht="34.15" customHeight="1" spans="1:5">
      <c r="A68" s="247" t="s">
        <v>1388</v>
      </c>
      <c r="B68" s="248" t="s">
        <v>1389</v>
      </c>
      <c r="C68" s="249"/>
      <c r="D68" s="249"/>
      <c r="E68" s="245" t="str">
        <f t="shared" si="1"/>
        <v/>
      </c>
    </row>
    <row r="69" ht="34.15" customHeight="1" spans="1:5">
      <c r="A69" s="242" t="s">
        <v>1226</v>
      </c>
      <c r="B69" s="251" t="s">
        <v>1227</v>
      </c>
      <c r="C69" s="252">
        <f>SUM(C70:C72)</f>
        <v>90</v>
      </c>
      <c r="D69" s="252">
        <f>SUM(D70:D72)</f>
        <v>160</v>
      </c>
      <c r="E69" s="245">
        <f t="shared" si="1"/>
        <v>0.778</v>
      </c>
    </row>
    <row r="70" ht="34.15" customHeight="1" spans="1:5">
      <c r="A70" s="247" t="s">
        <v>1390</v>
      </c>
      <c r="B70" s="248" t="s">
        <v>1391</v>
      </c>
      <c r="C70" s="252">
        <v>90</v>
      </c>
      <c r="D70" s="252">
        <v>160</v>
      </c>
      <c r="E70" s="245">
        <f t="shared" ref="E70:E133" si="2">IF(C70&gt;0,D70/C70-1,IF(C70&lt;0,-(D70/C70-1),""))</f>
        <v>0.778</v>
      </c>
    </row>
    <row r="71" ht="34.15" customHeight="1" spans="1:5">
      <c r="A71" s="247" t="s">
        <v>1392</v>
      </c>
      <c r="B71" s="248" t="s">
        <v>1393</v>
      </c>
      <c r="C71" s="249"/>
      <c r="D71" s="249"/>
      <c r="E71" s="245" t="str">
        <f t="shared" si="2"/>
        <v/>
      </c>
    </row>
    <row r="72" ht="34.15" customHeight="1" spans="1:5">
      <c r="A72" s="247" t="s">
        <v>1394</v>
      </c>
      <c r="B72" s="248" t="s">
        <v>1395</v>
      </c>
      <c r="C72" s="249"/>
      <c r="D72" s="249"/>
      <c r="E72" s="245" t="str">
        <f t="shared" si="2"/>
        <v/>
      </c>
    </row>
    <row r="73" ht="34.15" customHeight="1" spans="1:5">
      <c r="A73" s="242" t="s">
        <v>1228</v>
      </c>
      <c r="B73" s="251" t="s">
        <v>1229</v>
      </c>
      <c r="C73" s="252">
        <f>SUM(C74:C76)</f>
        <v>0</v>
      </c>
      <c r="D73" s="252">
        <f>SUM(D74:D76)</f>
        <v>0</v>
      </c>
      <c r="E73" s="245" t="str">
        <f t="shared" si="2"/>
        <v/>
      </c>
    </row>
    <row r="74" ht="34.15" customHeight="1" spans="1:5">
      <c r="A74" s="247" t="s">
        <v>1396</v>
      </c>
      <c r="B74" s="248" t="s">
        <v>1352</v>
      </c>
      <c r="C74" s="249"/>
      <c r="D74" s="249"/>
      <c r="E74" s="245" t="str">
        <f t="shared" si="2"/>
        <v/>
      </c>
    </row>
    <row r="75" ht="34.15" customHeight="1" spans="1:5">
      <c r="A75" s="247" t="s">
        <v>1397</v>
      </c>
      <c r="B75" s="248" t="s">
        <v>1354</v>
      </c>
      <c r="C75" s="249"/>
      <c r="D75" s="249"/>
      <c r="E75" s="245" t="str">
        <f t="shared" si="2"/>
        <v/>
      </c>
    </row>
    <row r="76" ht="34.15" customHeight="1" spans="1:5">
      <c r="A76" s="247" t="s">
        <v>1398</v>
      </c>
      <c r="B76" s="248" t="s">
        <v>1399</v>
      </c>
      <c r="C76" s="249"/>
      <c r="D76" s="249"/>
      <c r="E76" s="245" t="str">
        <f t="shared" si="2"/>
        <v/>
      </c>
    </row>
    <row r="77" ht="34.15" customHeight="1" spans="1:5">
      <c r="A77" s="242" t="s">
        <v>1230</v>
      </c>
      <c r="B77" s="251" t="s">
        <v>1231</v>
      </c>
      <c r="C77" s="252">
        <f>SUM(C78:C80)</f>
        <v>0</v>
      </c>
      <c r="D77" s="252">
        <f>SUM(D78:D80)</f>
        <v>0</v>
      </c>
      <c r="E77" s="245" t="str">
        <f t="shared" si="2"/>
        <v/>
      </c>
    </row>
    <row r="78" ht="34.15" customHeight="1" spans="1:5">
      <c r="A78" s="247" t="s">
        <v>1400</v>
      </c>
      <c r="B78" s="248" t="s">
        <v>1352</v>
      </c>
      <c r="C78" s="249"/>
      <c r="D78" s="249"/>
      <c r="E78" s="245" t="str">
        <f t="shared" si="2"/>
        <v/>
      </c>
    </row>
    <row r="79" ht="34.15" customHeight="1" spans="1:5">
      <c r="A79" s="247" t="s">
        <v>1401</v>
      </c>
      <c r="B79" s="248" t="s">
        <v>1354</v>
      </c>
      <c r="C79" s="249"/>
      <c r="D79" s="249"/>
      <c r="E79" s="245" t="str">
        <f t="shared" si="2"/>
        <v/>
      </c>
    </row>
    <row r="80" ht="34.15" customHeight="1" spans="1:5">
      <c r="A80" s="247" t="s">
        <v>1402</v>
      </c>
      <c r="B80" s="248" t="s">
        <v>1403</v>
      </c>
      <c r="C80" s="249"/>
      <c r="D80" s="249"/>
      <c r="E80" s="245" t="str">
        <f t="shared" si="2"/>
        <v/>
      </c>
    </row>
    <row r="81" ht="40" customHeight="1" spans="1:5">
      <c r="A81" s="242" t="s">
        <v>1232</v>
      </c>
      <c r="B81" s="251" t="s">
        <v>1233</v>
      </c>
      <c r="C81" s="252">
        <f>SUM(C82:C86)</f>
        <v>0</v>
      </c>
      <c r="D81" s="252">
        <f>SUM(D82:D86)</f>
        <v>0</v>
      </c>
      <c r="E81" s="245" t="str">
        <f t="shared" si="2"/>
        <v/>
      </c>
    </row>
    <row r="82" ht="34.15" customHeight="1" spans="1:5">
      <c r="A82" s="247" t="s">
        <v>1404</v>
      </c>
      <c r="B82" s="248" t="s">
        <v>1381</v>
      </c>
      <c r="C82" s="249"/>
      <c r="D82" s="249"/>
      <c r="E82" s="245" t="str">
        <f t="shared" si="2"/>
        <v/>
      </c>
    </row>
    <row r="83" ht="34.15" customHeight="1" spans="1:5">
      <c r="A83" s="247" t="s">
        <v>1405</v>
      </c>
      <c r="B83" s="248" t="s">
        <v>1383</v>
      </c>
      <c r="C83" s="249"/>
      <c r="D83" s="249"/>
      <c r="E83" s="245" t="str">
        <f t="shared" si="2"/>
        <v/>
      </c>
    </row>
    <row r="84" ht="34.15" customHeight="1" spans="1:5">
      <c r="A84" s="247" t="s">
        <v>1406</v>
      </c>
      <c r="B84" s="248" t="s">
        <v>1385</v>
      </c>
      <c r="C84" s="249"/>
      <c r="D84" s="249"/>
      <c r="E84" s="245" t="str">
        <f t="shared" si="2"/>
        <v/>
      </c>
    </row>
    <row r="85" ht="34.15" customHeight="1" spans="1:5">
      <c r="A85" s="247" t="s">
        <v>1407</v>
      </c>
      <c r="B85" s="248" t="s">
        <v>1387</v>
      </c>
      <c r="C85" s="249"/>
      <c r="D85" s="249"/>
      <c r="E85" s="245" t="str">
        <f t="shared" si="2"/>
        <v/>
      </c>
    </row>
    <row r="86" ht="43" customHeight="1" spans="1:5">
      <c r="A86" s="247" t="s">
        <v>1408</v>
      </c>
      <c r="B86" s="248" t="s">
        <v>1409</v>
      </c>
      <c r="C86" s="249"/>
      <c r="D86" s="249"/>
      <c r="E86" s="245" t="str">
        <f t="shared" si="2"/>
        <v/>
      </c>
    </row>
    <row r="87" ht="34.15" customHeight="1" spans="1:5">
      <c r="A87" s="242" t="s">
        <v>1234</v>
      </c>
      <c r="B87" s="251" t="s">
        <v>1235</v>
      </c>
      <c r="C87" s="252">
        <f>SUM(C88:C89)</f>
        <v>0</v>
      </c>
      <c r="D87" s="252">
        <f>SUM(D88:D89)</f>
        <v>0</v>
      </c>
      <c r="E87" s="245" t="str">
        <f t="shared" si="2"/>
        <v/>
      </c>
    </row>
    <row r="88" ht="34.15" customHeight="1" spans="1:5">
      <c r="A88" s="247" t="s">
        <v>1410</v>
      </c>
      <c r="B88" s="248" t="s">
        <v>1391</v>
      </c>
      <c r="C88" s="249"/>
      <c r="D88" s="249"/>
      <c r="E88" s="245" t="str">
        <f t="shared" si="2"/>
        <v/>
      </c>
    </row>
    <row r="89" ht="34.15" customHeight="1" spans="1:5">
      <c r="A89" s="247" t="s">
        <v>1411</v>
      </c>
      <c r="B89" s="248" t="s">
        <v>1412</v>
      </c>
      <c r="C89" s="249"/>
      <c r="D89" s="249"/>
      <c r="E89" s="245" t="str">
        <f t="shared" si="2"/>
        <v/>
      </c>
    </row>
    <row r="90" ht="54" customHeight="1" spans="1:5">
      <c r="A90" s="242" t="s">
        <v>1236</v>
      </c>
      <c r="B90" s="251" t="s">
        <v>1237</v>
      </c>
      <c r="C90" s="252">
        <f>SUM(C91:C98)</f>
        <v>0</v>
      </c>
      <c r="D90" s="252">
        <f>SUM(D91:D98)</f>
        <v>0</v>
      </c>
      <c r="E90" s="245" t="str">
        <f t="shared" si="2"/>
        <v/>
      </c>
    </row>
    <row r="91" ht="34.15" customHeight="1" spans="1:5">
      <c r="A91" s="247" t="s">
        <v>1413</v>
      </c>
      <c r="B91" s="248" t="s">
        <v>1352</v>
      </c>
      <c r="C91" s="249"/>
      <c r="D91" s="249"/>
      <c r="E91" s="245" t="str">
        <f t="shared" si="2"/>
        <v/>
      </c>
    </row>
    <row r="92" ht="34.15" customHeight="1" spans="1:5">
      <c r="A92" s="247" t="s">
        <v>1414</v>
      </c>
      <c r="B92" s="248" t="s">
        <v>1354</v>
      </c>
      <c r="C92" s="249"/>
      <c r="D92" s="249"/>
      <c r="E92" s="245" t="str">
        <f t="shared" si="2"/>
        <v/>
      </c>
    </row>
    <row r="93" ht="34.15" customHeight="1" spans="1:5">
      <c r="A93" s="247" t="s">
        <v>1415</v>
      </c>
      <c r="B93" s="248" t="s">
        <v>1356</v>
      </c>
      <c r="C93" s="249"/>
      <c r="D93" s="249"/>
      <c r="E93" s="245" t="str">
        <f t="shared" si="2"/>
        <v/>
      </c>
    </row>
    <row r="94" ht="34.15" customHeight="1" spans="1:5">
      <c r="A94" s="247" t="s">
        <v>1416</v>
      </c>
      <c r="B94" s="248" t="s">
        <v>1358</v>
      </c>
      <c r="C94" s="249"/>
      <c r="D94" s="249"/>
      <c r="E94" s="245" t="str">
        <f t="shared" si="2"/>
        <v/>
      </c>
    </row>
    <row r="95" ht="34.15" customHeight="1" spans="1:5">
      <c r="A95" s="247" t="s">
        <v>1417</v>
      </c>
      <c r="B95" s="248" t="s">
        <v>1364</v>
      </c>
      <c r="C95" s="249"/>
      <c r="D95" s="249"/>
      <c r="E95" s="245" t="str">
        <f t="shared" si="2"/>
        <v/>
      </c>
    </row>
    <row r="96" ht="34.15" customHeight="1" spans="1:5">
      <c r="A96" s="247" t="s">
        <v>1418</v>
      </c>
      <c r="B96" s="248" t="s">
        <v>1368</v>
      </c>
      <c r="C96" s="249"/>
      <c r="D96" s="249"/>
      <c r="E96" s="245" t="str">
        <f t="shared" si="2"/>
        <v/>
      </c>
    </row>
    <row r="97" ht="34.15" customHeight="1" spans="1:5">
      <c r="A97" s="247" t="s">
        <v>1419</v>
      </c>
      <c r="B97" s="248" t="s">
        <v>1370</v>
      </c>
      <c r="C97" s="249"/>
      <c r="D97" s="249"/>
      <c r="E97" s="245" t="str">
        <f t="shared" si="2"/>
        <v/>
      </c>
    </row>
    <row r="98" ht="54" customHeight="1" spans="1:5">
      <c r="A98" s="247" t="s">
        <v>1420</v>
      </c>
      <c r="B98" s="248" t="s">
        <v>1421</v>
      </c>
      <c r="C98" s="249"/>
      <c r="D98" s="249"/>
      <c r="E98" s="245" t="str">
        <f t="shared" si="2"/>
        <v/>
      </c>
    </row>
    <row r="99" ht="34.15" customHeight="1" spans="1:5">
      <c r="A99" s="242" t="s">
        <v>67</v>
      </c>
      <c r="B99" s="243" t="s">
        <v>1238</v>
      </c>
      <c r="C99" s="253">
        <f>SUM(C100,C105,C106,C107,C108)</f>
        <v>1260</v>
      </c>
      <c r="D99" s="253">
        <f>SUM(D100,D105,D106,D107,D108)</f>
        <v>1743</v>
      </c>
      <c r="E99" s="245">
        <f t="shared" si="2"/>
        <v>0.383</v>
      </c>
    </row>
    <row r="100" ht="34.15" customHeight="1" spans="1:5">
      <c r="A100" s="242" t="s">
        <v>1239</v>
      </c>
      <c r="B100" s="243" t="s">
        <v>1240</v>
      </c>
      <c r="C100" s="254">
        <f>SUM(C101:C104)</f>
        <v>1260</v>
      </c>
      <c r="D100" s="254">
        <f>SUM(D101:D104)</f>
        <v>1743</v>
      </c>
      <c r="E100" s="245">
        <f t="shared" si="2"/>
        <v>0.383</v>
      </c>
    </row>
    <row r="101" ht="34.15" customHeight="1" spans="1:5">
      <c r="A101" s="247" t="s">
        <v>1422</v>
      </c>
      <c r="B101" s="248" t="s">
        <v>1333</v>
      </c>
      <c r="C101" s="253">
        <v>1200</v>
      </c>
      <c r="D101" s="253">
        <v>430</v>
      </c>
      <c r="E101" s="245">
        <f t="shared" si="2"/>
        <v>-0.642</v>
      </c>
    </row>
    <row r="102" ht="34.15" customHeight="1" spans="1:5">
      <c r="A102" s="247" t="s">
        <v>1423</v>
      </c>
      <c r="B102" s="248" t="s">
        <v>1424</v>
      </c>
      <c r="C102" s="254">
        <v>0</v>
      </c>
      <c r="D102" s="254">
        <v>0</v>
      </c>
      <c r="E102" s="245" t="str">
        <f t="shared" si="2"/>
        <v/>
      </c>
    </row>
    <row r="103" ht="34.15" customHeight="1" spans="1:5">
      <c r="A103" s="247" t="s">
        <v>1425</v>
      </c>
      <c r="B103" s="248" t="s">
        <v>1426</v>
      </c>
      <c r="C103" s="254">
        <v>0</v>
      </c>
      <c r="D103" s="254">
        <v>0</v>
      </c>
      <c r="E103" s="245" t="str">
        <f t="shared" si="2"/>
        <v/>
      </c>
    </row>
    <row r="104" ht="34.15" customHeight="1" spans="1:5">
      <c r="A104" s="247" t="s">
        <v>1427</v>
      </c>
      <c r="B104" s="246" t="s">
        <v>1428</v>
      </c>
      <c r="C104" s="253">
        <v>60</v>
      </c>
      <c r="D104" s="253">
        <v>1313</v>
      </c>
      <c r="E104" s="245">
        <f t="shared" si="2"/>
        <v>20.883</v>
      </c>
    </row>
    <row r="105" ht="34.15" customHeight="1" spans="1:5">
      <c r="A105" s="242" t="s">
        <v>1241</v>
      </c>
      <c r="B105" s="251" t="s">
        <v>1242</v>
      </c>
      <c r="C105" s="252">
        <f>SUM(C106:C109)</f>
        <v>0</v>
      </c>
      <c r="D105" s="252">
        <f>SUM(D106:D109)</f>
        <v>0</v>
      </c>
      <c r="E105" s="245" t="str">
        <f t="shared" si="2"/>
        <v/>
      </c>
    </row>
    <row r="106" ht="34.15" customHeight="1" spans="1:5">
      <c r="A106" s="247" t="s">
        <v>1429</v>
      </c>
      <c r="B106" s="248" t="s">
        <v>1333</v>
      </c>
      <c r="C106" s="249"/>
      <c r="D106" s="249"/>
      <c r="E106" s="245" t="str">
        <f t="shared" si="2"/>
        <v/>
      </c>
    </row>
    <row r="107" ht="34.15" customHeight="1" spans="1:5">
      <c r="A107" s="247" t="s">
        <v>1430</v>
      </c>
      <c r="B107" s="248" t="s">
        <v>1424</v>
      </c>
      <c r="C107" s="249"/>
      <c r="D107" s="249"/>
      <c r="E107" s="245" t="str">
        <f t="shared" si="2"/>
        <v/>
      </c>
    </row>
    <row r="108" ht="34.15" customHeight="1" spans="1:5">
      <c r="A108" s="247" t="s">
        <v>1431</v>
      </c>
      <c r="B108" s="248" t="s">
        <v>1432</v>
      </c>
      <c r="C108" s="249"/>
      <c r="D108" s="249"/>
      <c r="E108" s="245" t="str">
        <f t="shared" si="2"/>
        <v/>
      </c>
    </row>
    <row r="109" ht="34.15" customHeight="1" spans="1:5">
      <c r="A109" s="247" t="s">
        <v>1433</v>
      </c>
      <c r="B109" s="248" t="s">
        <v>1434</v>
      </c>
      <c r="C109" s="249"/>
      <c r="D109" s="249"/>
      <c r="E109" s="245" t="str">
        <f t="shared" si="2"/>
        <v/>
      </c>
    </row>
    <row r="110" ht="34.15" customHeight="1" spans="1:5">
      <c r="A110" s="242" t="s">
        <v>1243</v>
      </c>
      <c r="B110" s="243" t="s">
        <v>1244</v>
      </c>
      <c r="C110" s="244"/>
      <c r="D110" s="244"/>
      <c r="E110" s="245" t="str">
        <f t="shared" si="2"/>
        <v/>
      </c>
    </row>
    <row r="111" ht="34.15" customHeight="1" spans="1:5">
      <c r="A111" s="247" t="s">
        <v>1435</v>
      </c>
      <c r="B111" s="248" t="s">
        <v>769</v>
      </c>
      <c r="C111" s="249"/>
      <c r="D111" s="249"/>
      <c r="E111" s="245" t="str">
        <f t="shared" si="2"/>
        <v/>
      </c>
    </row>
    <row r="112" ht="34.15" customHeight="1" spans="1:5">
      <c r="A112" s="247" t="s">
        <v>1436</v>
      </c>
      <c r="B112" s="248" t="s">
        <v>1437</v>
      </c>
      <c r="C112" s="249"/>
      <c r="D112" s="249"/>
      <c r="E112" s="245" t="str">
        <f t="shared" si="2"/>
        <v/>
      </c>
    </row>
    <row r="113" ht="34.15" customHeight="1" spans="1:5">
      <c r="A113" s="247" t="s">
        <v>1438</v>
      </c>
      <c r="B113" s="248" t="s">
        <v>1439</v>
      </c>
      <c r="C113" s="249"/>
      <c r="D113" s="249"/>
      <c r="E113" s="245" t="str">
        <f t="shared" si="2"/>
        <v/>
      </c>
    </row>
    <row r="114" ht="34.15" customHeight="1" spans="1:5">
      <c r="A114" s="247" t="s">
        <v>1440</v>
      </c>
      <c r="B114" s="246" t="s">
        <v>1441</v>
      </c>
      <c r="C114" s="250"/>
      <c r="D114" s="250"/>
      <c r="E114" s="245" t="str">
        <f t="shared" si="2"/>
        <v/>
      </c>
    </row>
    <row r="115" ht="34.15" customHeight="1" spans="1:5">
      <c r="A115" s="256">
        <v>21370</v>
      </c>
      <c r="B115" s="251" t="s">
        <v>1245</v>
      </c>
      <c r="C115" s="252">
        <f>SUM(C116:C117)</f>
        <v>0</v>
      </c>
      <c r="D115" s="252">
        <f>SUM(D116:D117)</f>
        <v>0</v>
      </c>
      <c r="E115" s="245" t="str">
        <f t="shared" si="2"/>
        <v/>
      </c>
    </row>
    <row r="116" ht="34.15" customHeight="1" spans="1:5">
      <c r="A116" s="257">
        <v>2137001</v>
      </c>
      <c r="B116" s="248" t="s">
        <v>1333</v>
      </c>
      <c r="C116" s="249"/>
      <c r="D116" s="249"/>
      <c r="E116" s="245" t="str">
        <f t="shared" si="2"/>
        <v/>
      </c>
    </row>
    <row r="117" ht="34.15" customHeight="1" spans="1:5">
      <c r="A117" s="257">
        <v>2137099</v>
      </c>
      <c r="B117" s="248" t="s">
        <v>1442</v>
      </c>
      <c r="C117" s="249"/>
      <c r="D117" s="249"/>
      <c r="E117" s="245" t="str">
        <f t="shared" si="2"/>
        <v/>
      </c>
    </row>
    <row r="118" ht="34.15" customHeight="1" spans="1:5">
      <c r="A118" s="256">
        <v>21371</v>
      </c>
      <c r="B118" s="251" t="s">
        <v>1246</v>
      </c>
      <c r="C118" s="252">
        <f>SUM(C119:C122)</f>
        <v>0</v>
      </c>
      <c r="D118" s="252">
        <f>SUM(D119:D122)</f>
        <v>0</v>
      </c>
      <c r="E118" s="245" t="str">
        <f t="shared" si="2"/>
        <v/>
      </c>
    </row>
    <row r="119" ht="34.15" customHeight="1" spans="1:5">
      <c r="A119" s="257">
        <v>2137101</v>
      </c>
      <c r="B119" s="248" t="s">
        <v>769</v>
      </c>
      <c r="C119" s="249"/>
      <c r="D119" s="249"/>
      <c r="E119" s="245" t="str">
        <f t="shared" si="2"/>
        <v/>
      </c>
    </row>
    <row r="120" ht="34.15" customHeight="1" spans="1:5">
      <c r="A120" s="257">
        <v>2137102</v>
      </c>
      <c r="B120" s="248" t="s">
        <v>1443</v>
      </c>
      <c r="C120" s="249"/>
      <c r="D120" s="249"/>
      <c r="E120" s="245" t="str">
        <f t="shared" si="2"/>
        <v/>
      </c>
    </row>
    <row r="121" ht="34.15" customHeight="1" spans="1:5">
      <c r="A121" s="257">
        <v>2137103</v>
      </c>
      <c r="B121" s="248" t="s">
        <v>1439</v>
      </c>
      <c r="C121" s="249"/>
      <c r="D121" s="249"/>
      <c r="E121" s="245" t="str">
        <f t="shared" si="2"/>
        <v/>
      </c>
    </row>
    <row r="122" ht="48" customHeight="1" spans="1:5">
      <c r="A122" s="257">
        <v>2137199</v>
      </c>
      <c r="B122" s="248" t="s">
        <v>1444</v>
      </c>
      <c r="C122" s="249"/>
      <c r="D122" s="249"/>
      <c r="E122" s="245" t="str">
        <f t="shared" si="2"/>
        <v/>
      </c>
    </row>
    <row r="123" ht="34.15" customHeight="1" spans="1:5">
      <c r="A123" s="242" t="s">
        <v>69</v>
      </c>
      <c r="B123" s="243" t="s">
        <v>1247</v>
      </c>
      <c r="C123" s="244"/>
      <c r="D123" s="244"/>
      <c r="E123" s="245" t="str">
        <f t="shared" si="2"/>
        <v/>
      </c>
    </row>
    <row r="124" ht="50" customHeight="1" spans="1:5">
      <c r="A124" s="242" t="s">
        <v>1248</v>
      </c>
      <c r="B124" s="251" t="s">
        <v>1249</v>
      </c>
      <c r="C124" s="252">
        <f>SUM(C125:C128)</f>
        <v>0</v>
      </c>
      <c r="D124" s="252">
        <f>SUM(D125:D128)</f>
        <v>0</v>
      </c>
      <c r="E124" s="245" t="str">
        <f t="shared" si="2"/>
        <v/>
      </c>
    </row>
    <row r="125" ht="34.15" customHeight="1" spans="1:5">
      <c r="A125" s="247" t="s">
        <v>1445</v>
      </c>
      <c r="B125" s="248" t="s">
        <v>799</v>
      </c>
      <c r="C125" s="249"/>
      <c r="D125" s="249"/>
      <c r="E125" s="245" t="str">
        <f t="shared" si="2"/>
        <v/>
      </c>
    </row>
    <row r="126" ht="34.15" customHeight="1" spans="1:5">
      <c r="A126" s="247" t="s">
        <v>1446</v>
      </c>
      <c r="B126" s="248" t="s">
        <v>800</v>
      </c>
      <c r="C126" s="249"/>
      <c r="D126" s="249"/>
      <c r="E126" s="245" t="str">
        <f t="shared" si="2"/>
        <v/>
      </c>
    </row>
    <row r="127" ht="34.15" customHeight="1" spans="1:5">
      <c r="A127" s="247" t="s">
        <v>1447</v>
      </c>
      <c r="B127" s="248" t="s">
        <v>1448</v>
      </c>
      <c r="C127" s="249"/>
      <c r="D127" s="249"/>
      <c r="E127" s="245" t="str">
        <f t="shared" si="2"/>
        <v/>
      </c>
    </row>
    <row r="128" ht="34.15" customHeight="1" spans="1:5">
      <c r="A128" s="247" t="s">
        <v>1449</v>
      </c>
      <c r="B128" s="248" t="s">
        <v>1450</v>
      </c>
      <c r="C128" s="249"/>
      <c r="D128" s="249"/>
      <c r="E128" s="245" t="str">
        <f t="shared" si="2"/>
        <v/>
      </c>
    </row>
    <row r="129" ht="34.15" customHeight="1" spans="1:5">
      <c r="A129" s="242" t="s">
        <v>1250</v>
      </c>
      <c r="B129" s="243" t="s">
        <v>1251</v>
      </c>
      <c r="C129" s="244"/>
      <c r="D129" s="244"/>
      <c r="E129" s="245" t="str">
        <f t="shared" si="2"/>
        <v/>
      </c>
    </row>
    <row r="130" ht="34.15" customHeight="1" spans="1:5">
      <c r="A130" s="247" t="s">
        <v>1451</v>
      </c>
      <c r="B130" s="248" t="s">
        <v>1448</v>
      </c>
      <c r="C130" s="249"/>
      <c r="D130" s="249"/>
      <c r="E130" s="245" t="str">
        <f t="shared" si="2"/>
        <v/>
      </c>
    </row>
    <row r="131" ht="34.15" customHeight="1" spans="1:5">
      <c r="A131" s="247" t="s">
        <v>1452</v>
      </c>
      <c r="B131" s="248" t="s">
        <v>1453</v>
      </c>
      <c r="C131" s="249"/>
      <c r="D131" s="249"/>
      <c r="E131" s="245" t="str">
        <f t="shared" si="2"/>
        <v/>
      </c>
    </row>
    <row r="132" ht="34.15" customHeight="1" spans="1:5">
      <c r="A132" s="247" t="s">
        <v>1454</v>
      </c>
      <c r="B132" s="248" t="s">
        <v>1455</v>
      </c>
      <c r="C132" s="249"/>
      <c r="D132" s="249"/>
      <c r="E132" s="245" t="str">
        <f t="shared" si="2"/>
        <v/>
      </c>
    </row>
    <row r="133" ht="34.15" customHeight="1" spans="1:5">
      <c r="A133" s="247" t="s">
        <v>1456</v>
      </c>
      <c r="B133" s="246" t="s">
        <v>1457</v>
      </c>
      <c r="C133" s="250"/>
      <c r="D133" s="250"/>
      <c r="E133" s="245" t="str">
        <f t="shared" si="2"/>
        <v/>
      </c>
    </row>
    <row r="134" ht="34.15" customHeight="1" spans="1:5">
      <c r="A134" s="242" t="s">
        <v>1252</v>
      </c>
      <c r="B134" s="243" t="s">
        <v>1253</v>
      </c>
      <c r="C134" s="244"/>
      <c r="D134" s="244"/>
      <c r="E134" s="245" t="str">
        <f t="shared" ref="E134:E197" si="3">IF(C134&gt;0,D134/C134-1,IF(C134&lt;0,-(D134/C134-1),""))</f>
        <v/>
      </c>
    </row>
    <row r="135" ht="34.15" customHeight="1" spans="1:5">
      <c r="A135" s="247" t="s">
        <v>1458</v>
      </c>
      <c r="B135" s="248" t="s">
        <v>806</v>
      </c>
      <c r="C135" s="249"/>
      <c r="D135" s="249"/>
      <c r="E135" s="245" t="str">
        <f t="shared" si="3"/>
        <v/>
      </c>
    </row>
    <row r="136" ht="34.15" customHeight="1" spans="1:5">
      <c r="A136" s="247" t="s">
        <v>1459</v>
      </c>
      <c r="B136" s="246" t="s">
        <v>1460</v>
      </c>
      <c r="C136" s="250"/>
      <c r="D136" s="250"/>
      <c r="E136" s="245" t="str">
        <f t="shared" si="3"/>
        <v/>
      </c>
    </row>
    <row r="137" ht="34.15" customHeight="1" spans="1:5">
      <c r="A137" s="247" t="s">
        <v>1461</v>
      </c>
      <c r="B137" s="246" t="s">
        <v>1462</v>
      </c>
      <c r="C137" s="250"/>
      <c r="D137" s="250"/>
      <c r="E137" s="245" t="str">
        <f t="shared" si="3"/>
        <v/>
      </c>
    </row>
    <row r="138" ht="34.15" customHeight="1" spans="1:5">
      <c r="A138" s="247" t="s">
        <v>1463</v>
      </c>
      <c r="B138" s="248" t="s">
        <v>1464</v>
      </c>
      <c r="C138" s="249"/>
      <c r="D138" s="249"/>
      <c r="E138" s="245" t="str">
        <f t="shared" si="3"/>
        <v/>
      </c>
    </row>
    <row r="139" ht="34.15" customHeight="1" spans="1:5">
      <c r="A139" s="242" t="s">
        <v>1254</v>
      </c>
      <c r="B139" s="251" t="s">
        <v>1255</v>
      </c>
      <c r="C139" s="252">
        <f>SUM(C140:C147)</f>
        <v>0</v>
      </c>
      <c r="D139" s="252">
        <f>SUM(D140:D147)</f>
        <v>0</v>
      </c>
      <c r="E139" s="245" t="str">
        <f t="shared" si="3"/>
        <v/>
      </c>
    </row>
    <row r="140" ht="34.15" customHeight="1" spans="1:5">
      <c r="A140" s="247" t="s">
        <v>1465</v>
      </c>
      <c r="B140" s="248" t="s">
        <v>1466</v>
      </c>
      <c r="C140" s="249"/>
      <c r="D140" s="249"/>
      <c r="E140" s="245" t="str">
        <f t="shared" si="3"/>
        <v/>
      </c>
    </row>
    <row r="141" ht="34.15" customHeight="1" spans="1:5">
      <c r="A141" s="247" t="s">
        <v>1467</v>
      </c>
      <c r="B141" s="248" t="s">
        <v>1468</v>
      </c>
      <c r="C141" s="249"/>
      <c r="D141" s="249"/>
      <c r="E141" s="245" t="str">
        <f t="shared" si="3"/>
        <v/>
      </c>
    </row>
    <row r="142" ht="34.15" customHeight="1" spans="1:5">
      <c r="A142" s="247" t="s">
        <v>1469</v>
      </c>
      <c r="B142" s="248" t="s">
        <v>1470</v>
      </c>
      <c r="C142" s="249"/>
      <c r="D142" s="249"/>
      <c r="E142" s="245" t="str">
        <f t="shared" si="3"/>
        <v/>
      </c>
    </row>
    <row r="143" ht="34.15" customHeight="1" spans="1:5">
      <c r="A143" s="247" t="s">
        <v>1471</v>
      </c>
      <c r="B143" s="248" t="s">
        <v>1472</v>
      </c>
      <c r="C143" s="249"/>
      <c r="D143" s="249"/>
      <c r="E143" s="245" t="str">
        <f t="shared" si="3"/>
        <v/>
      </c>
    </row>
    <row r="144" ht="34.15" customHeight="1" spans="1:5">
      <c r="A144" s="247" t="s">
        <v>1473</v>
      </c>
      <c r="B144" s="248" t="s">
        <v>1474</v>
      </c>
      <c r="C144" s="249"/>
      <c r="D144" s="249"/>
      <c r="E144" s="245" t="str">
        <f t="shared" si="3"/>
        <v/>
      </c>
    </row>
    <row r="145" ht="34.15" customHeight="1" spans="1:5">
      <c r="A145" s="247" t="s">
        <v>1475</v>
      </c>
      <c r="B145" s="248" t="s">
        <v>1476</v>
      </c>
      <c r="C145" s="249"/>
      <c r="D145" s="249"/>
      <c r="E145" s="245" t="str">
        <f t="shared" si="3"/>
        <v/>
      </c>
    </row>
    <row r="146" ht="34.15" customHeight="1" spans="1:5">
      <c r="A146" s="247" t="s">
        <v>1477</v>
      </c>
      <c r="B146" s="248" t="s">
        <v>1478</v>
      </c>
      <c r="C146" s="249"/>
      <c r="D146" s="249"/>
      <c r="E146" s="245" t="str">
        <f t="shared" si="3"/>
        <v/>
      </c>
    </row>
    <row r="147" ht="34.15" customHeight="1" spans="1:5">
      <c r="A147" s="247" t="s">
        <v>1479</v>
      </c>
      <c r="B147" s="248" t="s">
        <v>1480</v>
      </c>
      <c r="C147" s="249"/>
      <c r="D147" s="249"/>
      <c r="E147" s="245" t="str">
        <f t="shared" si="3"/>
        <v/>
      </c>
    </row>
    <row r="148" ht="34.15" customHeight="1" spans="1:5">
      <c r="A148" s="242" t="s">
        <v>1256</v>
      </c>
      <c r="B148" s="251" t="s">
        <v>1257</v>
      </c>
      <c r="C148" s="252">
        <f>SUM(C149:C154)</f>
        <v>0</v>
      </c>
      <c r="D148" s="252">
        <f>SUM(D149:D154)</f>
        <v>0</v>
      </c>
      <c r="E148" s="245" t="str">
        <f t="shared" si="3"/>
        <v/>
      </c>
    </row>
    <row r="149" ht="34.15" customHeight="1" spans="1:5">
      <c r="A149" s="247" t="s">
        <v>1481</v>
      </c>
      <c r="B149" s="248" t="s">
        <v>1482</v>
      </c>
      <c r="C149" s="249"/>
      <c r="D149" s="249"/>
      <c r="E149" s="245" t="str">
        <f t="shared" si="3"/>
        <v/>
      </c>
    </row>
    <row r="150" ht="34.15" customHeight="1" spans="1:5">
      <c r="A150" s="247" t="s">
        <v>1483</v>
      </c>
      <c r="B150" s="248" t="s">
        <v>1484</v>
      </c>
      <c r="C150" s="249"/>
      <c r="D150" s="249"/>
      <c r="E150" s="245" t="str">
        <f t="shared" si="3"/>
        <v/>
      </c>
    </row>
    <row r="151" ht="34.15" customHeight="1" spans="1:5">
      <c r="A151" s="247" t="s">
        <v>1485</v>
      </c>
      <c r="B151" s="248" t="s">
        <v>1486</v>
      </c>
      <c r="C151" s="249"/>
      <c r="D151" s="249"/>
      <c r="E151" s="245" t="str">
        <f t="shared" si="3"/>
        <v/>
      </c>
    </row>
    <row r="152" ht="34.15" customHeight="1" spans="1:5">
      <c r="A152" s="247" t="s">
        <v>1487</v>
      </c>
      <c r="B152" s="248" t="s">
        <v>1488</v>
      </c>
      <c r="C152" s="249"/>
      <c r="D152" s="249"/>
      <c r="E152" s="245" t="str">
        <f t="shared" si="3"/>
        <v/>
      </c>
    </row>
    <row r="153" ht="34.15" customHeight="1" spans="1:5">
      <c r="A153" s="247" t="s">
        <v>1489</v>
      </c>
      <c r="B153" s="248" t="s">
        <v>1490</v>
      </c>
      <c r="C153" s="249"/>
      <c r="D153" s="249"/>
      <c r="E153" s="245" t="str">
        <f t="shared" si="3"/>
        <v/>
      </c>
    </row>
    <row r="154" ht="34.15" customHeight="1" spans="1:5">
      <c r="A154" s="247" t="s">
        <v>1491</v>
      </c>
      <c r="B154" s="248" t="s">
        <v>1492</v>
      </c>
      <c r="C154" s="249"/>
      <c r="D154" s="249"/>
      <c r="E154" s="245" t="str">
        <f t="shared" si="3"/>
        <v/>
      </c>
    </row>
    <row r="155" ht="34.15" customHeight="1" spans="1:5">
      <c r="A155" s="242" t="s">
        <v>1493</v>
      </c>
      <c r="B155" s="243" t="s">
        <v>1494</v>
      </c>
      <c r="C155" s="244"/>
      <c r="D155" s="244"/>
      <c r="E155" s="245" t="str">
        <f t="shared" si="3"/>
        <v/>
      </c>
    </row>
    <row r="156" ht="34.15" customHeight="1" spans="1:5">
      <c r="A156" s="247" t="s">
        <v>1495</v>
      </c>
      <c r="B156" s="246" t="s">
        <v>1496</v>
      </c>
      <c r="C156" s="250"/>
      <c r="D156" s="250"/>
      <c r="E156" s="245" t="str">
        <f t="shared" si="3"/>
        <v/>
      </c>
    </row>
    <row r="157" ht="34.15" customHeight="1" spans="1:5">
      <c r="A157" s="247" t="s">
        <v>1497</v>
      </c>
      <c r="B157" s="248" t="s">
        <v>826</v>
      </c>
      <c r="C157" s="249"/>
      <c r="D157" s="249"/>
      <c r="E157" s="245" t="str">
        <f t="shared" si="3"/>
        <v/>
      </c>
    </row>
    <row r="158" ht="34.15" customHeight="1" spans="1:5">
      <c r="A158" s="247" t="s">
        <v>1498</v>
      </c>
      <c r="B158" s="246" t="s">
        <v>1499</v>
      </c>
      <c r="C158" s="250"/>
      <c r="D158" s="250"/>
      <c r="E158" s="245" t="str">
        <f t="shared" si="3"/>
        <v/>
      </c>
    </row>
    <row r="159" ht="34.15" customHeight="1" spans="1:5">
      <c r="A159" s="247" t="s">
        <v>1500</v>
      </c>
      <c r="B159" s="246" t="s">
        <v>1501</v>
      </c>
      <c r="C159" s="250"/>
      <c r="D159" s="250"/>
      <c r="E159" s="245" t="str">
        <f t="shared" si="3"/>
        <v/>
      </c>
    </row>
    <row r="160" ht="34.15" customHeight="1" spans="1:5">
      <c r="A160" s="247" t="s">
        <v>1502</v>
      </c>
      <c r="B160" s="248" t="s">
        <v>1503</v>
      </c>
      <c r="C160" s="249"/>
      <c r="D160" s="249"/>
      <c r="E160" s="245" t="str">
        <f t="shared" si="3"/>
        <v/>
      </c>
    </row>
    <row r="161" ht="34.15" customHeight="1" spans="1:5">
      <c r="A161" s="247" t="s">
        <v>1504</v>
      </c>
      <c r="B161" s="248" t="s">
        <v>1505</v>
      </c>
      <c r="C161" s="249"/>
      <c r="D161" s="249"/>
      <c r="E161" s="245" t="str">
        <f t="shared" si="3"/>
        <v/>
      </c>
    </row>
    <row r="162" ht="34.15" customHeight="1" spans="1:5">
      <c r="A162" s="247" t="s">
        <v>1506</v>
      </c>
      <c r="B162" s="248" t="s">
        <v>1507</v>
      </c>
      <c r="C162" s="249"/>
      <c r="D162" s="249"/>
      <c r="E162" s="245" t="str">
        <f t="shared" si="3"/>
        <v/>
      </c>
    </row>
    <row r="163" ht="34.15" customHeight="1" spans="1:5">
      <c r="A163" s="247" t="s">
        <v>1508</v>
      </c>
      <c r="B163" s="248" t="s">
        <v>1509</v>
      </c>
      <c r="C163" s="249"/>
      <c r="D163" s="249"/>
      <c r="E163" s="245" t="str">
        <f t="shared" si="3"/>
        <v/>
      </c>
    </row>
    <row r="164" ht="54" customHeight="1" spans="1:5">
      <c r="A164" s="242" t="s">
        <v>1258</v>
      </c>
      <c r="B164" s="251" t="s">
        <v>1259</v>
      </c>
      <c r="C164" s="252">
        <f>SUM(C165:C166)</f>
        <v>0</v>
      </c>
      <c r="D164" s="252">
        <f>SUM(D165:D166)</f>
        <v>0</v>
      </c>
      <c r="E164" s="245" t="str">
        <f t="shared" si="3"/>
        <v/>
      </c>
    </row>
    <row r="165" ht="34.15" customHeight="1" spans="1:5">
      <c r="A165" s="247" t="s">
        <v>1510</v>
      </c>
      <c r="B165" s="248" t="s">
        <v>799</v>
      </c>
      <c r="C165" s="249"/>
      <c r="D165" s="249"/>
      <c r="E165" s="245" t="str">
        <f t="shared" si="3"/>
        <v/>
      </c>
    </row>
    <row r="166" ht="34.15" customHeight="1" spans="1:5">
      <c r="A166" s="247" t="s">
        <v>1511</v>
      </c>
      <c r="B166" s="248" t="s">
        <v>1512</v>
      </c>
      <c r="C166" s="249"/>
      <c r="D166" s="249"/>
      <c r="E166" s="245" t="str">
        <f t="shared" si="3"/>
        <v/>
      </c>
    </row>
    <row r="167" ht="34.15" customHeight="1" spans="1:5">
      <c r="A167" s="242" t="s">
        <v>1260</v>
      </c>
      <c r="B167" s="251" t="s">
        <v>1261</v>
      </c>
      <c r="C167" s="252">
        <f>SUM(C168:C169)</f>
        <v>0</v>
      </c>
      <c r="D167" s="252">
        <f>SUM(D168:D169)</f>
        <v>0</v>
      </c>
      <c r="E167" s="245" t="str">
        <f t="shared" si="3"/>
        <v/>
      </c>
    </row>
    <row r="168" ht="34.15" customHeight="1" spans="1:5">
      <c r="A168" s="247" t="s">
        <v>1513</v>
      </c>
      <c r="B168" s="248" t="s">
        <v>799</v>
      </c>
      <c r="C168" s="249"/>
      <c r="D168" s="249"/>
      <c r="E168" s="245" t="str">
        <f t="shared" si="3"/>
        <v/>
      </c>
    </row>
    <row r="169" ht="34.15" customHeight="1" spans="1:5">
      <c r="A169" s="247" t="s">
        <v>1514</v>
      </c>
      <c r="B169" s="248" t="s">
        <v>1515</v>
      </c>
      <c r="C169" s="249"/>
      <c r="D169" s="249"/>
      <c r="E169" s="245" t="str">
        <f t="shared" si="3"/>
        <v/>
      </c>
    </row>
    <row r="170" ht="34.15" customHeight="1" spans="1:5">
      <c r="A170" s="242" t="s">
        <v>1262</v>
      </c>
      <c r="B170" s="251" t="s">
        <v>1263</v>
      </c>
      <c r="C170" s="252"/>
      <c r="D170" s="252"/>
      <c r="E170" s="245" t="str">
        <f t="shared" si="3"/>
        <v/>
      </c>
    </row>
    <row r="171" ht="34.15" customHeight="1" spans="1:5">
      <c r="A171" s="242" t="s">
        <v>1264</v>
      </c>
      <c r="B171" s="251" t="s">
        <v>1265</v>
      </c>
      <c r="C171" s="252">
        <f>SUM(C172:C174)</f>
        <v>0</v>
      </c>
      <c r="D171" s="252">
        <f>SUM(D172:D174)</f>
        <v>0</v>
      </c>
      <c r="E171" s="245" t="str">
        <f t="shared" si="3"/>
        <v/>
      </c>
    </row>
    <row r="172" ht="34.15" customHeight="1" spans="1:5">
      <c r="A172" s="247" t="s">
        <v>1516</v>
      </c>
      <c r="B172" s="248" t="s">
        <v>806</v>
      </c>
      <c r="C172" s="249"/>
      <c r="D172" s="249"/>
      <c r="E172" s="245" t="str">
        <f t="shared" si="3"/>
        <v/>
      </c>
    </row>
    <row r="173" ht="34.15" customHeight="1" spans="1:5">
      <c r="A173" s="247" t="s">
        <v>1517</v>
      </c>
      <c r="B173" s="248" t="s">
        <v>1462</v>
      </c>
      <c r="C173" s="249"/>
      <c r="D173" s="249"/>
      <c r="E173" s="245" t="str">
        <f t="shared" si="3"/>
        <v/>
      </c>
    </row>
    <row r="174" ht="42" customHeight="1" spans="1:5">
      <c r="A174" s="247" t="s">
        <v>1518</v>
      </c>
      <c r="B174" s="248" t="s">
        <v>1519</v>
      </c>
      <c r="C174" s="249"/>
      <c r="D174" s="249"/>
      <c r="E174" s="245" t="str">
        <f t="shared" si="3"/>
        <v/>
      </c>
    </row>
    <row r="175" ht="34.15" customHeight="1" spans="1:5">
      <c r="A175" s="242" t="s">
        <v>71</v>
      </c>
      <c r="B175" s="243" t="s">
        <v>1266</v>
      </c>
      <c r="C175" s="244"/>
      <c r="D175" s="244"/>
      <c r="E175" s="245" t="str">
        <f t="shared" si="3"/>
        <v/>
      </c>
    </row>
    <row r="176" ht="34.15" customHeight="1" spans="1:5">
      <c r="A176" s="242" t="s">
        <v>1267</v>
      </c>
      <c r="B176" s="243" t="s">
        <v>1268</v>
      </c>
      <c r="C176" s="244"/>
      <c r="D176" s="244"/>
      <c r="E176" s="245" t="str">
        <f t="shared" si="3"/>
        <v/>
      </c>
    </row>
    <row r="177" ht="34.15" customHeight="1" spans="1:5">
      <c r="A177" s="247" t="s">
        <v>1520</v>
      </c>
      <c r="B177" s="246" t="s">
        <v>1521</v>
      </c>
      <c r="C177" s="250"/>
      <c r="D177" s="250"/>
      <c r="E177" s="245" t="str">
        <f t="shared" si="3"/>
        <v/>
      </c>
    </row>
    <row r="178" ht="34.15" customHeight="1" spans="1:5">
      <c r="A178" s="247" t="s">
        <v>1522</v>
      </c>
      <c r="B178" s="248" t="s">
        <v>1523</v>
      </c>
      <c r="C178" s="249"/>
      <c r="D178" s="249"/>
      <c r="E178" s="245" t="str">
        <f t="shared" si="3"/>
        <v/>
      </c>
    </row>
    <row r="179" ht="34.15" customHeight="1" spans="1:5">
      <c r="A179" s="242" t="s">
        <v>93</v>
      </c>
      <c r="B179" s="243" t="s">
        <v>1269</v>
      </c>
      <c r="C179" s="253">
        <f>C180+C184+C193</f>
        <v>1181</v>
      </c>
      <c r="D179" s="253">
        <f>D180+D184+D193</f>
        <v>1219</v>
      </c>
      <c r="E179" s="245">
        <f t="shared" si="3"/>
        <v>0.032</v>
      </c>
    </row>
    <row r="180" ht="34.15" customHeight="1" spans="1:5">
      <c r="A180" s="242" t="s">
        <v>1270</v>
      </c>
      <c r="B180" s="243" t="s">
        <v>1271</v>
      </c>
      <c r="C180" s="244"/>
      <c r="D180" s="244"/>
      <c r="E180" s="245" t="str">
        <f t="shared" si="3"/>
        <v/>
      </c>
    </row>
    <row r="181" ht="34.15" customHeight="1" spans="1:5">
      <c r="A181" s="247" t="s">
        <v>1524</v>
      </c>
      <c r="B181" s="246" t="s">
        <v>1525</v>
      </c>
      <c r="C181" s="250"/>
      <c r="D181" s="250"/>
      <c r="E181" s="245" t="str">
        <f t="shared" si="3"/>
        <v/>
      </c>
    </row>
    <row r="182" ht="51" customHeight="1" spans="1:5">
      <c r="A182" s="247" t="s">
        <v>1526</v>
      </c>
      <c r="B182" s="246" t="s">
        <v>1527</v>
      </c>
      <c r="C182" s="250"/>
      <c r="D182" s="250"/>
      <c r="E182" s="245" t="str">
        <f t="shared" si="3"/>
        <v/>
      </c>
    </row>
    <row r="183" ht="34.15" customHeight="1" spans="1:5">
      <c r="A183" s="247" t="s">
        <v>1528</v>
      </c>
      <c r="B183" s="248" t="s">
        <v>1529</v>
      </c>
      <c r="C183" s="249"/>
      <c r="D183" s="249"/>
      <c r="E183" s="245" t="str">
        <f t="shared" si="3"/>
        <v/>
      </c>
    </row>
    <row r="184" ht="34.15" customHeight="1" spans="1:5">
      <c r="A184" s="242" t="s">
        <v>1272</v>
      </c>
      <c r="B184" s="243" t="s">
        <v>1273</v>
      </c>
      <c r="C184" s="253">
        <f>SUM(C185:C192)</f>
        <v>3</v>
      </c>
      <c r="D184" s="253">
        <f>SUM(D185:D192)</f>
        <v>3</v>
      </c>
      <c r="E184" s="245">
        <f t="shared" si="3"/>
        <v>0</v>
      </c>
    </row>
    <row r="185" ht="34.15" customHeight="1" spans="1:5">
      <c r="A185" s="247" t="s">
        <v>1530</v>
      </c>
      <c r="B185" s="248" t="s">
        <v>1531</v>
      </c>
      <c r="C185" s="254">
        <v>0</v>
      </c>
      <c r="D185" s="254">
        <v>0</v>
      </c>
      <c r="E185" s="245" t="str">
        <f t="shared" si="3"/>
        <v/>
      </c>
    </row>
    <row r="186" ht="34.15" customHeight="1" spans="1:5">
      <c r="A186" s="247" t="s">
        <v>1532</v>
      </c>
      <c r="B186" s="248" t="s">
        <v>1533</v>
      </c>
      <c r="C186" s="254">
        <v>0</v>
      </c>
      <c r="D186" s="254">
        <v>0</v>
      </c>
      <c r="E186" s="245" t="str">
        <f t="shared" si="3"/>
        <v/>
      </c>
    </row>
    <row r="187" ht="34.15" customHeight="1" spans="1:5">
      <c r="A187" s="247" t="s">
        <v>1534</v>
      </c>
      <c r="B187" s="246" t="s">
        <v>1535</v>
      </c>
      <c r="C187" s="253">
        <v>3</v>
      </c>
      <c r="D187" s="253">
        <v>3</v>
      </c>
      <c r="E187" s="245">
        <f t="shared" si="3"/>
        <v>0</v>
      </c>
    </row>
    <row r="188" ht="34.15" customHeight="1" spans="1:5">
      <c r="A188" s="247" t="s">
        <v>1536</v>
      </c>
      <c r="B188" s="246" t="s">
        <v>1537</v>
      </c>
      <c r="C188" s="250"/>
      <c r="D188" s="250"/>
      <c r="E188" s="245" t="str">
        <f t="shared" si="3"/>
        <v/>
      </c>
    </row>
    <row r="189" ht="34.15" customHeight="1" spans="1:5">
      <c r="A189" s="247" t="s">
        <v>1538</v>
      </c>
      <c r="B189" s="248" t="s">
        <v>1539</v>
      </c>
      <c r="C189" s="249"/>
      <c r="D189" s="249"/>
      <c r="E189" s="245" t="str">
        <f t="shared" si="3"/>
        <v/>
      </c>
    </row>
    <row r="190" ht="34.15" customHeight="1" spans="1:5">
      <c r="A190" s="247" t="s">
        <v>1540</v>
      </c>
      <c r="B190" s="248" t="s">
        <v>1541</v>
      </c>
      <c r="C190" s="249"/>
      <c r="D190" s="249"/>
      <c r="E190" s="245" t="str">
        <f t="shared" si="3"/>
        <v/>
      </c>
    </row>
    <row r="191" ht="34.15" customHeight="1" spans="1:5">
      <c r="A191" s="247" t="s">
        <v>1542</v>
      </c>
      <c r="B191" s="246" t="s">
        <v>1543</v>
      </c>
      <c r="C191" s="250"/>
      <c r="D191" s="250"/>
      <c r="E191" s="245" t="str">
        <f t="shared" si="3"/>
        <v/>
      </c>
    </row>
    <row r="192" ht="34.15" customHeight="1" spans="1:5">
      <c r="A192" s="247" t="s">
        <v>1544</v>
      </c>
      <c r="B192" s="248" t="s">
        <v>1545</v>
      </c>
      <c r="C192" s="249"/>
      <c r="D192" s="249"/>
      <c r="E192" s="245" t="str">
        <f t="shared" si="3"/>
        <v/>
      </c>
    </row>
    <row r="193" ht="34.15" customHeight="1" spans="1:5">
      <c r="A193" s="242" t="s">
        <v>1274</v>
      </c>
      <c r="B193" s="243" t="s">
        <v>1275</v>
      </c>
      <c r="C193" s="254">
        <f>SUM(C194:C204)</f>
        <v>1178</v>
      </c>
      <c r="D193" s="254">
        <f>SUM(D194:D204)</f>
        <v>1216</v>
      </c>
      <c r="E193" s="245">
        <f t="shared" si="3"/>
        <v>0.032</v>
      </c>
    </row>
    <row r="194" ht="54" customHeight="1" spans="1:5">
      <c r="A194" s="257">
        <v>2296001</v>
      </c>
      <c r="B194" s="248" t="s">
        <v>1546</v>
      </c>
      <c r="C194" s="254">
        <v>0</v>
      </c>
      <c r="D194" s="254">
        <v>0</v>
      </c>
      <c r="E194" s="245" t="str">
        <f t="shared" si="3"/>
        <v/>
      </c>
    </row>
    <row r="195" ht="34.15" customHeight="1" spans="1:5">
      <c r="A195" s="247" t="s">
        <v>1547</v>
      </c>
      <c r="B195" s="246" t="s">
        <v>1548</v>
      </c>
      <c r="C195" s="253">
        <v>480</v>
      </c>
      <c r="D195" s="253">
        <v>770</v>
      </c>
      <c r="E195" s="245">
        <f t="shared" si="3"/>
        <v>0.604</v>
      </c>
    </row>
    <row r="196" ht="34.15" customHeight="1" spans="1:5">
      <c r="A196" s="247" t="s">
        <v>1549</v>
      </c>
      <c r="B196" s="246" t="s">
        <v>1550</v>
      </c>
      <c r="C196" s="253">
        <v>50</v>
      </c>
      <c r="D196" s="253">
        <v>40</v>
      </c>
      <c r="E196" s="245">
        <f t="shared" si="3"/>
        <v>-0.2</v>
      </c>
    </row>
    <row r="197" ht="34.15" customHeight="1" spans="1:5">
      <c r="A197" s="247" t="s">
        <v>1551</v>
      </c>
      <c r="B197" s="248" t="s">
        <v>1552</v>
      </c>
      <c r="C197" s="253">
        <v>10</v>
      </c>
      <c r="D197" s="253">
        <v>5</v>
      </c>
      <c r="E197" s="245">
        <f t="shared" si="3"/>
        <v>-0.5</v>
      </c>
    </row>
    <row r="198" ht="34.15" customHeight="1" spans="1:5">
      <c r="A198" s="247" t="s">
        <v>1553</v>
      </c>
      <c r="B198" s="248" t="s">
        <v>1554</v>
      </c>
      <c r="C198" s="254">
        <v>0</v>
      </c>
      <c r="D198" s="258">
        <v>0</v>
      </c>
      <c r="E198" s="245" t="str">
        <f t="shared" ref="E198:E261" si="4">IF(C198&gt;0,D198/C198-1,IF(C198&lt;0,-(D198/C198-1),""))</f>
        <v/>
      </c>
    </row>
    <row r="199" ht="34.15" customHeight="1" spans="1:5">
      <c r="A199" s="247" t="s">
        <v>1555</v>
      </c>
      <c r="B199" s="246" t="s">
        <v>1556</v>
      </c>
      <c r="C199" s="253">
        <v>58</v>
      </c>
      <c r="D199" s="253">
        <v>80</v>
      </c>
      <c r="E199" s="245">
        <f t="shared" si="4"/>
        <v>0.379</v>
      </c>
    </row>
    <row r="200" ht="34.15" customHeight="1" spans="1:5">
      <c r="A200" s="247" t="s">
        <v>1557</v>
      </c>
      <c r="B200" s="248" t="s">
        <v>1558</v>
      </c>
      <c r="C200" s="253">
        <v>8</v>
      </c>
      <c r="D200" s="253">
        <v>1</v>
      </c>
      <c r="E200" s="245">
        <f t="shared" si="4"/>
        <v>-0.875</v>
      </c>
    </row>
    <row r="201" ht="34.15" customHeight="1" spans="1:5">
      <c r="A201" s="247" t="s">
        <v>1559</v>
      </c>
      <c r="B201" s="248" t="s">
        <v>1560</v>
      </c>
      <c r="C201" s="254">
        <v>0</v>
      </c>
      <c r="D201" s="258">
        <v>0</v>
      </c>
      <c r="E201" s="245" t="str">
        <f t="shared" si="4"/>
        <v/>
      </c>
    </row>
    <row r="202" ht="34.15" customHeight="1" spans="1:5">
      <c r="A202" s="247" t="s">
        <v>1561</v>
      </c>
      <c r="B202" s="248" t="s">
        <v>1562</v>
      </c>
      <c r="C202" s="254">
        <v>0</v>
      </c>
      <c r="D202" s="258">
        <v>0</v>
      </c>
      <c r="E202" s="245" t="str">
        <f t="shared" si="4"/>
        <v/>
      </c>
    </row>
    <row r="203" ht="34.15" customHeight="1" spans="1:5">
      <c r="A203" s="247" t="s">
        <v>1563</v>
      </c>
      <c r="B203" s="248" t="s">
        <v>1564</v>
      </c>
      <c r="C203" s="253">
        <v>52</v>
      </c>
      <c r="D203" s="258"/>
      <c r="E203" s="245">
        <f t="shared" si="4"/>
        <v>-1</v>
      </c>
    </row>
    <row r="204" ht="34.15" customHeight="1" spans="1:5">
      <c r="A204" s="247" t="s">
        <v>1565</v>
      </c>
      <c r="B204" s="246" t="s">
        <v>1566</v>
      </c>
      <c r="C204" s="253">
        <v>520</v>
      </c>
      <c r="D204" s="253">
        <v>320</v>
      </c>
      <c r="E204" s="245">
        <f t="shared" si="4"/>
        <v>-0.385</v>
      </c>
    </row>
    <row r="205" ht="34.15" customHeight="1" spans="1:5">
      <c r="A205" s="242" t="s">
        <v>89</v>
      </c>
      <c r="B205" s="243" t="s">
        <v>1276</v>
      </c>
      <c r="C205" s="253">
        <f>C209+C218+C220</f>
        <v>5570</v>
      </c>
      <c r="D205" s="253">
        <f>D209+D218+D220</f>
        <v>10510</v>
      </c>
      <c r="E205" s="245">
        <f t="shared" si="4"/>
        <v>0.887</v>
      </c>
    </row>
    <row r="206" ht="45" customHeight="1" spans="1:5">
      <c r="A206" s="247" t="s">
        <v>1567</v>
      </c>
      <c r="B206" s="248" t="s">
        <v>1568</v>
      </c>
      <c r="C206" s="254"/>
      <c r="D206" s="254"/>
      <c r="E206" s="245" t="str">
        <f t="shared" si="4"/>
        <v/>
      </c>
    </row>
    <row r="207" ht="34.15" customHeight="1" spans="1:5">
      <c r="A207" s="247" t="s">
        <v>1569</v>
      </c>
      <c r="B207" s="248" t="s">
        <v>1570</v>
      </c>
      <c r="C207" s="254">
        <v>0</v>
      </c>
      <c r="D207" s="254">
        <v>0</v>
      </c>
      <c r="E207" s="245" t="str">
        <f t="shared" si="4"/>
        <v/>
      </c>
    </row>
    <row r="208" ht="34.15" customHeight="1" spans="1:5">
      <c r="A208" s="247" t="s">
        <v>1571</v>
      </c>
      <c r="B208" s="248" t="s">
        <v>1572</v>
      </c>
      <c r="C208" s="254">
        <v>0</v>
      </c>
      <c r="D208" s="254">
        <v>0</v>
      </c>
      <c r="E208" s="245" t="str">
        <f t="shared" si="4"/>
        <v/>
      </c>
    </row>
    <row r="209" ht="34.15" customHeight="1" spans="1:5">
      <c r="A209" s="247" t="s">
        <v>1573</v>
      </c>
      <c r="B209" s="248" t="s">
        <v>1574</v>
      </c>
      <c r="C209" s="253">
        <v>5210</v>
      </c>
      <c r="D209" s="254"/>
      <c r="E209" s="245">
        <f t="shared" si="4"/>
        <v>-1</v>
      </c>
    </row>
    <row r="210" ht="34.15" customHeight="1" spans="1:5">
      <c r="A210" s="247" t="s">
        <v>1575</v>
      </c>
      <c r="B210" s="248" t="s">
        <v>1576</v>
      </c>
      <c r="C210" s="254">
        <v>0</v>
      </c>
      <c r="D210" s="254"/>
      <c r="E210" s="245" t="str">
        <f t="shared" si="4"/>
        <v/>
      </c>
    </row>
    <row r="211" ht="34.15" customHeight="1" spans="1:5">
      <c r="A211" s="247" t="s">
        <v>1577</v>
      </c>
      <c r="B211" s="248" t="s">
        <v>1578</v>
      </c>
      <c r="C211" s="249"/>
      <c r="D211" s="249"/>
      <c r="E211" s="245" t="str">
        <f t="shared" si="4"/>
        <v/>
      </c>
    </row>
    <row r="212" ht="34.15" customHeight="1" spans="1:5">
      <c r="A212" s="247" t="s">
        <v>1579</v>
      </c>
      <c r="B212" s="248" t="s">
        <v>1580</v>
      </c>
      <c r="C212" s="249"/>
      <c r="D212" s="249"/>
      <c r="E212" s="245" t="str">
        <f t="shared" si="4"/>
        <v/>
      </c>
    </row>
    <row r="213" ht="34.15" customHeight="1" spans="1:5">
      <c r="A213" s="247" t="s">
        <v>1581</v>
      </c>
      <c r="B213" s="248" t="s">
        <v>1582</v>
      </c>
      <c r="C213" s="249"/>
      <c r="D213" s="249"/>
      <c r="E213" s="245" t="str">
        <f t="shared" si="4"/>
        <v/>
      </c>
    </row>
    <row r="214" ht="43" customHeight="1" spans="1:5">
      <c r="A214" s="247" t="s">
        <v>1583</v>
      </c>
      <c r="B214" s="248" t="s">
        <v>1584</v>
      </c>
      <c r="C214" s="249"/>
      <c r="D214" s="249"/>
      <c r="E214" s="245" t="str">
        <f t="shared" si="4"/>
        <v/>
      </c>
    </row>
    <row r="215" ht="34.15" customHeight="1" spans="1:5">
      <c r="A215" s="247" t="s">
        <v>1585</v>
      </c>
      <c r="B215" s="248" t="s">
        <v>1586</v>
      </c>
      <c r="C215" s="249"/>
      <c r="D215" s="249"/>
      <c r="E215" s="245" t="str">
        <f t="shared" si="4"/>
        <v/>
      </c>
    </row>
    <row r="216" ht="34.15" customHeight="1" spans="1:5">
      <c r="A216" s="247" t="s">
        <v>1587</v>
      </c>
      <c r="B216" s="248" t="s">
        <v>1588</v>
      </c>
      <c r="C216" s="249"/>
      <c r="D216" s="249"/>
      <c r="E216" s="245" t="str">
        <f t="shared" si="4"/>
        <v/>
      </c>
    </row>
    <row r="217" ht="34.15" customHeight="1" spans="1:5">
      <c r="A217" s="247" t="s">
        <v>1589</v>
      </c>
      <c r="B217" s="248" t="s">
        <v>1590</v>
      </c>
      <c r="C217" s="249"/>
      <c r="D217" s="249"/>
      <c r="E217" s="245" t="str">
        <f t="shared" si="4"/>
        <v/>
      </c>
    </row>
    <row r="218" ht="34.15" customHeight="1" spans="1:5">
      <c r="A218" s="247" t="s">
        <v>1591</v>
      </c>
      <c r="B218" s="248" t="s">
        <v>1592</v>
      </c>
      <c r="C218" s="249"/>
      <c r="D218" s="253">
        <v>1672</v>
      </c>
      <c r="E218" s="245" t="str">
        <f t="shared" si="4"/>
        <v/>
      </c>
    </row>
    <row r="219" ht="34.15" customHeight="1" spans="1:5">
      <c r="A219" s="247" t="s">
        <v>1593</v>
      </c>
      <c r="B219" s="248" t="s">
        <v>1594</v>
      </c>
      <c r="C219" s="249"/>
      <c r="D219" s="249"/>
      <c r="E219" s="245" t="str">
        <f t="shared" si="4"/>
        <v/>
      </c>
    </row>
    <row r="220" ht="42" customHeight="1" spans="1:5">
      <c r="A220" s="247" t="s">
        <v>1595</v>
      </c>
      <c r="B220" s="246" t="s">
        <v>1596</v>
      </c>
      <c r="C220" s="253">
        <v>360</v>
      </c>
      <c r="D220" s="253">
        <v>8838</v>
      </c>
      <c r="E220" s="245">
        <f t="shared" si="4"/>
        <v>23.55</v>
      </c>
    </row>
    <row r="221" ht="34.15" customHeight="1" spans="1:5">
      <c r="A221" s="247" t="s">
        <v>1597</v>
      </c>
      <c r="B221" s="246" t="s">
        <v>1598</v>
      </c>
      <c r="C221" s="250"/>
      <c r="D221" s="250"/>
      <c r="E221" s="245" t="str">
        <f t="shared" si="4"/>
        <v/>
      </c>
    </row>
    <row r="222" ht="34.15" customHeight="1" spans="1:5">
      <c r="A222" s="242" t="s">
        <v>91</v>
      </c>
      <c r="B222" s="243" t="s">
        <v>1279</v>
      </c>
      <c r="C222" s="253">
        <f>C223</f>
        <v>151</v>
      </c>
      <c r="D222" s="253">
        <f>D223</f>
        <v>21</v>
      </c>
      <c r="E222" s="245">
        <f t="shared" si="4"/>
        <v>-0.861</v>
      </c>
    </row>
    <row r="223" ht="34.15" customHeight="1" spans="1:5">
      <c r="A223" s="256">
        <v>23304</v>
      </c>
      <c r="B223" s="243" t="s">
        <v>1280</v>
      </c>
      <c r="C223" s="253">
        <f>SUM(C224:C239)</f>
        <v>151</v>
      </c>
      <c r="D223" s="253">
        <f>SUM(D224:D239)</f>
        <v>21</v>
      </c>
      <c r="E223" s="245">
        <f t="shared" si="4"/>
        <v>-0.861</v>
      </c>
    </row>
    <row r="224" ht="45" customHeight="1" spans="1:5">
      <c r="A224" s="247" t="s">
        <v>1599</v>
      </c>
      <c r="B224" s="248" t="s">
        <v>1600</v>
      </c>
      <c r="C224" s="254">
        <v>0</v>
      </c>
      <c r="D224" s="254">
        <v>0</v>
      </c>
      <c r="E224" s="245" t="str">
        <f t="shared" si="4"/>
        <v/>
      </c>
    </row>
    <row r="225" ht="34.15" customHeight="1" spans="1:5">
      <c r="A225" s="247" t="s">
        <v>1601</v>
      </c>
      <c r="B225" s="248" t="s">
        <v>1602</v>
      </c>
      <c r="C225" s="254">
        <v>0</v>
      </c>
      <c r="D225" s="254">
        <v>0</v>
      </c>
      <c r="E225" s="245" t="str">
        <f t="shared" si="4"/>
        <v/>
      </c>
    </row>
    <row r="226" ht="44" customHeight="1" spans="1:5">
      <c r="A226" s="247" t="s">
        <v>1603</v>
      </c>
      <c r="B226" s="248" t="s">
        <v>1604</v>
      </c>
      <c r="C226" s="254">
        <v>0</v>
      </c>
      <c r="D226" s="254">
        <v>0</v>
      </c>
      <c r="E226" s="245" t="str">
        <f t="shared" si="4"/>
        <v/>
      </c>
    </row>
    <row r="227" ht="47" customHeight="1" spans="1:5">
      <c r="A227" s="247" t="s">
        <v>1605</v>
      </c>
      <c r="B227" s="248" t="s">
        <v>1606</v>
      </c>
      <c r="C227" s="253">
        <v>1</v>
      </c>
      <c r="D227" s="253"/>
      <c r="E227" s="245">
        <f t="shared" si="4"/>
        <v>-1</v>
      </c>
    </row>
    <row r="228" ht="34.15" customHeight="1" spans="1:5">
      <c r="A228" s="247" t="s">
        <v>1607</v>
      </c>
      <c r="B228" s="248" t="s">
        <v>1608</v>
      </c>
      <c r="C228" s="253"/>
      <c r="D228" s="253"/>
      <c r="E228" s="245" t="str">
        <f t="shared" si="4"/>
        <v/>
      </c>
    </row>
    <row r="229" ht="34.15" customHeight="1" spans="1:5">
      <c r="A229" s="247" t="s">
        <v>1609</v>
      </c>
      <c r="B229" s="248" t="s">
        <v>1610</v>
      </c>
      <c r="C229" s="249"/>
      <c r="D229" s="249"/>
      <c r="E229" s="245" t="str">
        <f t="shared" si="4"/>
        <v/>
      </c>
    </row>
    <row r="230" ht="34.15" customHeight="1" spans="1:5">
      <c r="A230" s="247" t="s">
        <v>1611</v>
      </c>
      <c r="B230" s="248" t="s">
        <v>1612</v>
      </c>
      <c r="C230" s="249"/>
      <c r="D230" s="249"/>
      <c r="E230" s="245" t="str">
        <f t="shared" si="4"/>
        <v/>
      </c>
    </row>
    <row r="231" ht="54" customHeight="1" spans="1:5">
      <c r="A231" s="247" t="s">
        <v>1613</v>
      </c>
      <c r="B231" s="248" t="s">
        <v>1614</v>
      </c>
      <c r="C231" s="249"/>
      <c r="D231" s="249"/>
      <c r="E231" s="245" t="str">
        <f t="shared" si="4"/>
        <v/>
      </c>
    </row>
    <row r="232" ht="45" customHeight="1" spans="1:5">
      <c r="A232" s="247" t="s">
        <v>1615</v>
      </c>
      <c r="B232" s="248" t="s">
        <v>1616</v>
      </c>
      <c r="C232" s="249"/>
      <c r="D232" s="249"/>
      <c r="E232" s="245" t="str">
        <f t="shared" si="4"/>
        <v/>
      </c>
    </row>
    <row r="233" ht="34.15" customHeight="1" spans="1:5">
      <c r="A233" s="247" t="s">
        <v>1617</v>
      </c>
      <c r="B233" s="248" t="s">
        <v>1618</v>
      </c>
      <c r="C233" s="249"/>
      <c r="D233" s="249"/>
      <c r="E233" s="245" t="str">
        <f t="shared" si="4"/>
        <v/>
      </c>
    </row>
    <row r="234" ht="34.15" customHeight="1" spans="1:5">
      <c r="A234" s="247" t="s">
        <v>1619</v>
      </c>
      <c r="B234" s="248" t="s">
        <v>1620</v>
      </c>
      <c r="C234" s="249"/>
      <c r="D234" s="249"/>
      <c r="E234" s="245" t="str">
        <f t="shared" si="4"/>
        <v/>
      </c>
    </row>
    <row r="235" ht="34.15" customHeight="1" spans="1:5">
      <c r="A235" s="247" t="s">
        <v>1621</v>
      </c>
      <c r="B235" s="248" t="s">
        <v>1622</v>
      </c>
      <c r="C235" s="249"/>
      <c r="D235" s="249"/>
      <c r="E235" s="245" t="str">
        <f t="shared" si="4"/>
        <v/>
      </c>
    </row>
    <row r="236" ht="34.15" customHeight="1" spans="1:5">
      <c r="A236" s="247" t="s">
        <v>1623</v>
      </c>
      <c r="B236" s="248" t="s">
        <v>1624</v>
      </c>
      <c r="C236" s="249"/>
      <c r="D236" s="249"/>
      <c r="E236" s="245" t="str">
        <f t="shared" si="4"/>
        <v/>
      </c>
    </row>
    <row r="237" ht="34.15" customHeight="1" spans="1:5">
      <c r="A237" s="247" t="s">
        <v>1625</v>
      </c>
      <c r="B237" s="248" t="s">
        <v>1626</v>
      </c>
      <c r="C237" s="249"/>
      <c r="D237" s="249"/>
      <c r="E237" s="245" t="str">
        <f t="shared" si="4"/>
        <v/>
      </c>
    </row>
    <row r="238" ht="42" customHeight="1" spans="1:5">
      <c r="A238" s="247" t="s">
        <v>1627</v>
      </c>
      <c r="B238" s="246" t="s">
        <v>1628</v>
      </c>
      <c r="C238" s="253">
        <v>150</v>
      </c>
      <c r="D238" s="253">
        <v>21</v>
      </c>
      <c r="E238" s="245">
        <f t="shared" si="4"/>
        <v>-0.86</v>
      </c>
    </row>
    <row r="239" ht="34.15" customHeight="1" spans="1:5">
      <c r="A239" s="247" t="s">
        <v>1629</v>
      </c>
      <c r="B239" s="246" t="s">
        <v>1630</v>
      </c>
      <c r="C239" s="250"/>
      <c r="D239" s="250"/>
      <c r="E239" s="245" t="str">
        <f t="shared" si="4"/>
        <v/>
      </c>
    </row>
    <row r="240" ht="34.15" customHeight="1" spans="1:5">
      <c r="A240" s="256" t="s">
        <v>1281</v>
      </c>
      <c r="B240" s="243" t="s">
        <v>1282</v>
      </c>
      <c r="C240" s="244"/>
      <c r="D240" s="244"/>
      <c r="E240" s="245" t="str">
        <f t="shared" si="4"/>
        <v/>
      </c>
    </row>
    <row r="241" ht="34.15" customHeight="1" spans="1:5">
      <c r="A241" s="256" t="s">
        <v>1283</v>
      </c>
      <c r="B241" s="251" t="s">
        <v>1284</v>
      </c>
      <c r="C241" s="252">
        <f>SUM(C242:C253)</f>
        <v>0</v>
      </c>
      <c r="D241" s="252">
        <f>SUM(D242:D253)</f>
        <v>0</v>
      </c>
      <c r="E241" s="245" t="str">
        <f t="shared" si="4"/>
        <v/>
      </c>
    </row>
    <row r="242" ht="34.15" customHeight="1" spans="1:5">
      <c r="A242" s="257" t="s">
        <v>1631</v>
      </c>
      <c r="B242" s="248" t="s">
        <v>1632</v>
      </c>
      <c r="C242" s="249"/>
      <c r="D242" s="249"/>
      <c r="E242" s="245" t="str">
        <f t="shared" si="4"/>
        <v/>
      </c>
    </row>
    <row r="243" ht="34.15" customHeight="1" spans="1:5">
      <c r="A243" s="257" t="s">
        <v>1633</v>
      </c>
      <c r="B243" s="248" t="s">
        <v>1634</v>
      </c>
      <c r="C243" s="249"/>
      <c r="D243" s="249"/>
      <c r="E243" s="245" t="str">
        <f t="shared" si="4"/>
        <v/>
      </c>
    </row>
    <row r="244" ht="34.15" customHeight="1" spans="1:5">
      <c r="A244" s="257" t="s">
        <v>1635</v>
      </c>
      <c r="B244" s="248" t="s">
        <v>1636</v>
      </c>
      <c r="C244" s="249"/>
      <c r="D244" s="249"/>
      <c r="E244" s="245" t="str">
        <f t="shared" si="4"/>
        <v/>
      </c>
    </row>
    <row r="245" ht="34.15" customHeight="1" spans="1:5">
      <c r="A245" s="257" t="s">
        <v>1637</v>
      </c>
      <c r="B245" s="248" t="s">
        <v>1638</v>
      </c>
      <c r="C245" s="249"/>
      <c r="D245" s="249"/>
      <c r="E245" s="245" t="str">
        <f t="shared" si="4"/>
        <v/>
      </c>
    </row>
    <row r="246" ht="34.15" customHeight="1" spans="1:5">
      <c r="A246" s="257" t="s">
        <v>1639</v>
      </c>
      <c r="B246" s="248" t="s">
        <v>1640</v>
      </c>
      <c r="C246" s="249"/>
      <c r="D246" s="249"/>
      <c r="E246" s="245" t="str">
        <f t="shared" si="4"/>
        <v/>
      </c>
    </row>
    <row r="247" ht="34.15" customHeight="1" spans="1:5">
      <c r="A247" s="257" t="s">
        <v>1641</v>
      </c>
      <c r="B247" s="248" t="s">
        <v>1642</v>
      </c>
      <c r="C247" s="249"/>
      <c r="D247" s="249"/>
      <c r="E247" s="245" t="str">
        <f t="shared" si="4"/>
        <v/>
      </c>
    </row>
    <row r="248" ht="34.15" customHeight="1" spans="1:5">
      <c r="A248" s="257" t="s">
        <v>1643</v>
      </c>
      <c r="B248" s="248" t="s">
        <v>1644</v>
      </c>
      <c r="C248" s="249"/>
      <c r="D248" s="249"/>
      <c r="E248" s="245" t="str">
        <f t="shared" si="4"/>
        <v/>
      </c>
    </row>
    <row r="249" ht="34.15" customHeight="1" spans="1:5">
      <c r="A249" s="257" t="s">
        <v>1645</v>
      </c>
      <c r="B249" s="248" t="s">
        <v>1646</v>
      </c>
      <c r="C249" s="249"/>
      <c r="D249" s="249"/>
      <c r="E249" s="245" t="str">
        <f t="shared" si="4"/>
        <v/>
      </c>
    </row>
    <row r="250" ht="34.15" customHeight="1" spans="1:5">
      <c r="A250" s="257" t="s">
        <v>1647</v>
      </c>
      <c r="B250" s="248" t="s">
        <v>1648</v>
      </c>
      <c r="C250" s="249"/>
      <c r="D250" s="249"/>
      <c r="E250" s="245" t="str">
        <f t="shared" si="4"/>
        <v/>
      </c>
    </row>
    <row r="251" ht="34.15" customHeight="1" spans="1:5">
      <c r="A251" s="257" t="s">
        <v>1649</v>
      </c>
      <c r="B251" s="248" t="s">
        <v>1650</v>
      </c>
      <c r="C251" s="249"/>
      <c r="D251" s="249"/>
      <c r="E251" s="245" t="str">
        <f t="shared" si="4"/>
        <v/>
      </c>
    </row>
    <row r="252" ht="34.15" customHeight="1" spans="1:5">
      <c r="A252" s="257" t="s">
        <v>1651</v>
      </c>
      <c r="B252" s="248" t="s">
        <v>1652</v>
      </c>
      <c r="C252" s="249"/>
      <c r="D252" s="249"/>
      <c r="E252" s="245" t="str">
        <f t="shared" si="4"/>
        <v/>
      </c>
    </row>
    <row r="253" ht="34.15" customHeight="1" spans="1:5">
      <c r="A253" s="257" t="s">
        <v>1653</v>
      </c>
      <c r="B253" s="248" t="s">
        <v>1654</v>
      </c>
      <c r="C253" s="249"/>
      <c r="D253" s="249"/>
      <c r="E253" s="245" t="str">
        <f t="shared" si="4"/>
        <v/>
      </c>
    </row>
    <row r="254" ht="34.15" customHeight="1" spans="1:5">
      <c r="A254" s="256" t="s">
        <v>1285</v>
      </c>
      <c r="B254" s="251" t="s">
        <v>1286</v>
      </c>
      <c r="C254" s="252">
        <f>SUM(C255:C260)</f>
        <v>0</v>
      </c>
      <c r="D254" s="252">
        <f>SUM(D255:D260)</f>
        <v>0</v>
      </c>
      <c r="E254" s="245" t="str">
        <f t="shared" si="4"/>
        <v/>
      </c>
    </row>
    <row r="255" ht="34.15" customHeight="1" spans="1:5">
      <c r="A255" s="257" t="s">
        <v>1655</v>
      </c>
      <c r="B255" s="248" t="s">
        <v>878</v>
      </c>
      <c r="C255" s="249"/>
      <c r="D255" s="249"/>
      <c r="E255" s="245" t="str">
        <f t="shared" si="4"/>
        <v/>
      </c>
    </row>
    <row r="256" ht="34.15" customHeight="1" spans="1:5">
      <c r="A256" s="257" t="s">
        <v>1656</v>
      </c>
      <c r="B256" s="248" t="s">
        <v>921</v>
      </c>
      <c r="C256" s="249"/>
      <c r="D256" s="249"/>
      <c r="E256" s="245" t="str">
        <f t="shared" si="4"/>
        <v/>
      </c>
    </row>
    <row r="257" ht="34.15" customHeight="1" spans="1:5">
      <c r="A257" s="257" t="s">
        <v>1657</v>
      </c>
      <c r="B257" s="248" t="s">
        <v>1658</v>
      </c>
      <c r="C257" s="249"/>
      <c r="D257" s="249"/>
      <c r="E257" s="245" t="str">
        <f t="shared" si="4"/>
        <v/>
      </c>
    </row>
    <row r="258" ht="34.15" customHeight="1" spans="1:5">
      <c r="A258" s="257" t="s">
        <v>1659</v>
      </c>
      <c r="B258" s="248" t="s">
        <v>1660</v>
      </c>
      <c r="C258" s="249"/>
      <c r="D258" s="249"/>
      <c r="E258" s="245" t="str">
        <f t="shared" si="4"/>
        <v/>
      </c>
    </row>
    <row r="259" ht="34.15" customHeight="1" spans="1:5">
      <c r="A259" s="257" t="s">
        <v>1661</v>
      </c>
      <c r="B259" s="248" t="s">
        <v>1662</v>
      </c>
      <c r="C259" s="249"/>
      <c r="D259" s="249"/>
      <c r="E259" s="245" t="str">
        <f t="shared" si="4"/>
        <v/>
      </c>
    </row>
    <row r="260" ht="34.15" customHeight="1" spans="1:5">
      <c r="A260" s="257" t="s">
        <v>1663</v>
      </c>
      <c r="B260" s="248" t="s">
        <v>1664</v>
      </c>
      <c r="C260" s="249"/>
      <c r="D260" s="249"/>
      <c r="E260" s="245" t="str">
        <f t="shared" si="4"/>
        <v/>
      </c>
    </row>
    <row r="261" ht="34.15" customHeight="1" spans="1:5">
      <c r="A261" s="247"/>
      <c r="B261" s="246"/>
      <c r="C261" s="250"/>
      <c r="D261" s="250"/>
      <c r="E261" s="245" t="str">
        <f t="shared" si="4"/>
        <v/>
      </c>
    </row>
    <row r="262" ht="34.15" customHeight="1" spans="1:5">
      <c r="A262" s="259"/>
      <c r="B262" s="260" t="s">
        <v>1665</v>
      </c>
      <c r="C262" s="244">
        <f>C20+C43+C32+C99+C123+C175+C179+C205+C222</f>
        <v>17084</v>
      </c>
      <c r="D262" s="244">
        <f>D20+D43+D32+D99+D123+D175+D179+D205+D222</f>
        <v>21819</v>
      </c>
      <c r="E262" s="245">
        <f t="shared" ref="E262:E269" si="5">IF(C262&gt;0,D262/C262-1,IF(C262&lt;0,-(D262/C262-1),""))</f>
        <v>0.277</v>
      </c>
    </row>
    <row r="263" ht="34.15" customHeight="1" spans="1:5">
      <c r="A263" s="261" t="s">
        <v>1288</v>
      </c>
      <c r="B263" s="262" t="s">
        <v>96</v>
      </c>
      <c r="C263" s="263">
        <f>C264</f>
        <v>245</v>
      </c>
      <c r="D263" s="263">
        <f>D264</f>
        <v>330</v>
      </c>
      <c r="E263" s="245">
        <f t="shared" si="5"/>
        <v>0.347</v>
      </c>
    </row>
    <row r="264" ht="34.15" customHeight="1" spans="1:5">
      <c r="A264" s="261" t="s">
        <v>1289</v>
      </c>
      <c r="B264" s="264" t="s">
        <v>1290</v>
      </c>
      <c r="C264" s="253">
        <f>C265+C266</f>
        <v>245</v>
      </c>
      <c r="D264" s="253">
        <f>D265+D266</f>
        <v>330</v>
      </c>
      <c r="E264" s="245">
        <f t="shared" si="5"/>
        <v>0.347</v>
      </c>
    </row>
    <row r="265" ht="34.15" customHeight="1" spans="1:5">
      <c r="A265" s="265" t="s">
        <v>1666</v>
      </c>
      <c r="B265" s="264" t="s">
        <v>1667</v>
      </c>
      <c r="C265" s="253"/>
      <c r="D265" s="253"/>
      <c r="E265" s="245" t="str">
        <f t="shared" si="5"/>
        <v/>
      </c>
    </row>
    <row r="266" ht="34.15" customHeight="1" spans="1:5">
      <c r="A266" s="266" t="s">
        <v>1291</v>
      </c>
      <c r="B266" s="267" t="s">
        <v>1292</v>
      </c>
      <c r="C266" s="253">
        <v>245</v>
      </c>
      <c r="D266" s="253">
        <v>330</v>
      </c>
      <c r="E266" s="245">
        <f t="shared" si="5"/>
        <v>0.347</v>
      </c>
    </row>
    <row r="267" ht="34.15" customHeight="1" spans="1:5">
      <c r="A267" s="265" t="s">
        <v>1668</v>
      </c>
      <c r="B267" s="264" t="s">
        <v>1296</v>
      </c>
      <c r="C267" s="253">
        <f>4280-245</f>
        <v>4035</v>
      </c>
      <c r="D267" s="253">
        <v>4850</v>
      </c>
      <c r="E267" s="245">
        <f t="shared" si="5"/>
        <v>0.202</v>
      </c>
    </row>
    <row r="268" ht="34.15" customHeight="1" spans="1:5">
      <c r="A268" s="265" t="s">
        <v>1297</v>
      </c>
      <c r="B268" s="264" t="s">
        <v>1298</v>
      </c>
      <c r="C268" s="253"/>
      <c r="D268" s="253"/>
      <c r="E268" s="245" t="str">
        <f t="shared" si="5"/>
        <v/>
      </c>
    </row>
    <row r="269" ht="34.15" customHeight="1" spans="1:5">
      <c r="A269" s="265" t="s">
        <v>1669</v>
      </c>
      <c r="B269" s="268" t="s">
        <v>1670</v>
      </c>
      <c r="C269" s="253"/>
      <c r="D269" s="253"/>
      <c r="E269" s="245" t="str">
        <f t="shared" si="5"/>
        <v/>
      </c>
    </row>
    <row r="270" ht="34.15" customHeight="1" spans="1:5">
      <c r="A270" s="261" t="s">
        <v>1299</v>
      </c>
      <c r="B270" s="269" t="s">
        <v>1300</v>
      </c>
      <c r="C270" s="253"/>
      <c r="D270" s="253">
        <v>256</v>
      </c>
      <c r="E270" s="245"/>
    </row>
    <row r="271" ht="34.15" customHeight="1" spans="1:5">
      <c r="A271" s="261"/>
      <c r="B271" s="269" t="s">
        <v>1671</v>
      </c>
      <c r="C271" s="253"/>
      <c r="D271" s="253"/>
      <c r="E271" s="245" t="str">
        <f>IF(C271&gt;0,D271/C271-1,IF(C271&lt;0,-(D271/C271-1),""))</f>
        <v/>
      </c>
    </row>
    <row r="272" ht="34.15" customHeight="1" spans="1:5">
      <c r="A272" s="270"/>
      <c r="B272" s="271" t="s">
        <v>103</v>
      </c>
      <c r="C272" s="263">
        <f>C262+C263+C267+C270</f>
        <v>21364</v>
      </c>
      <c r="D272" s="263">
        <f>D262+D263+D267+D270</f>
        <v>27255</v>
      </c>
      <c r="E272" s="245">
        <f>IF(C272&gt;0,D272/C272-1,IF(C272&lt;0,-(D272/C272-1),""))</f>
        <v>0.276</v>
      </c>
    </row>
    <row r="273" spans="3:4">
      <c r="C273" s="272"/>
      <c r="D273" s="272"/>
    </row>
    <row r="274" spans="3:4">
      <c r="C274" s="272"/>
      <c r="D274" s="272"/>
    </row>
    <row r="275" spans="3:4">
      <c r="C275" s="272"/>
      <c r="D275" s="272"/>
    </row>
  </sheetData>
  <mergeCells count="1">
    <mergeCell ref="B1:E1"/>
  </mergeCells>
  <conditionalFormatting sqref="B269">
    <cfRule type="expression" dxfId="1" priority="10" stopIfTrue="1">
      <formula>"len($A:$A)=3"</formula>
    </cfRule>
  </conditionalFormatting>
  <conditionalFormatting sqref="B270:B271">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ignoredErrors>
    <ignoredError sqref="C69"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0" tint="-0.05"/>
  </sheetPr>
  <dimension ref="A1:D16"/>
  <sheetViews>
    <sheetView showGridLines="0" showZeros="0" zoomScale="115" zoomScaleNormal="115" zoomScaleSheetLayoutView="85" workbookViewId="0">
      <selection activeCell="K20" sqref="K20"/>
    </sheetView>
  </sheetViews>
  <sheetFormatPr defaultColWidth="9" defaultRowHeight="13.5" outlineLevelCol="3"/>
  <cols>
    <col min="1" max="1" width="52.125" style="216" customWidth="1"/>
    <col min="2" max="4" width="20.625" customWidth="1"/>
  </cols>
  <sheetData>
    <row r="1" s="215" customFormat="1" ht="45" customHeight="1" spans="1:4">
      <c r="A1" s="217" t="s">
        <v>1672</v>
      </c>
      <c r="B1" s="217"/>
      <c r="C1" s="217"/>
      <c r="D1" s="217"/>
    </row>
    <row r="2" ht="20.1" customHeight="1" spans="1:4">
      <c r="A2" s="218"/>
      <c r="B2" s="219"/>
      <c r="C2" s="220"/>
      <c r="D2" s="220" t="s">
        <v>2</v>
      </c>
    </row>
    <row r="3" ht="45" customHeight="1" spans="1:4">
      <c r="A3" s="128" t="s">
        <v>1103</v>
      </c>
      <c r="B3" s="136" t="s">
        <v>105</v>
      </c>
      <c r="C3" s="136" t="s">
        <v>6</v>
      </c>
      <c r="D3" s="136" t="s">
        <v>106</v>
      </c>
    </row>
    <row r="4" ht="36" customHeight="1" spans="1:4">
      <c r="A4" s="221" t="s">
        <v>1199</v>
      </c>
      <c r="B4" s="222"/>
      <c r="C4" s="222"/>
      <c r="D4" s="223" t="str">
        <f>IF(B4&lt;&gt;0,C4/B4-1,"")</f>
        <v/>
      </c>
    </row>
    <row r="5" ht="36" customHeight="1" spans="1:4">
      <c r="A5" s="221" t="s">
        <v>1206</v>
      </c>
      <c r="B5" s="224"/>
      <c r="C5" s="224"/>
      <c r="D5" s="223"/>
    </row>
    <row r="6" ht="36" customHeight="1" spans="1:4">
      <c r="A6" s="221" t="s">
        <v>1213</v>
      </c>
      <c r="B6" s="222"/>
      <c r="C6" s="222"/>
      <c r="D6" s="223"/>
    </row>
    <row r="7" ht="36" customHeight="1" spans="1:4">
      <c r="A7" s="225" t="s">
        <v>1217</v>
      </c>
      <c r="B7" s="222"/>
      <c r="C7" s="224"/>
      <c r="D7" s="223"/>
    </row>
    <row r="8" ht="36" customHeight="1" spans="1:4">
      <c r="A8" s="221" t="s">
        <v>1238</v>
      </c>
      <c r="B8" s="224"/>
      <c r="C8" s="224"/>
      <c r="D8" s="223"/>
    </row>
    <row r="9" ht="36" customHeight="1" spans="1:4">
      <c r="A9" s="221" t="s">
        <v>1247</v>
      </c>
      <c r="B9" s="222"/>
      <c r="C9" s="222"/>
      <c r="D9" s="223"/>
    </row>
    <row r="10" ht="36" customHeight="1" spans="1:4">
      <c r="A10" s="225" t="s">
        <v>1266</v>
      </c>
      <c r="B10" s="222"/>
      <c r="C10" s="222"/>
      <c r="D10" s="223"/>
    </row>
    <row r="11" ht="36" customHeight="1" spans="1:4">
      <c r="A11" s="221" t="s">
        <v>1269</v>
      </c>
      <c r="B11" s="224"/>
      <c r="C11" s="224"/>
      <c r="D11" s="223"/>
    </row>
    <row r="12" ht="36" customHeight="1" spans="1:4">
      <c r="A12" s="225" t="s">
        <v>1276</v>
      </c>
      <c r="B12" s="222"/>
      <c r="C12" s="222"/>
      <c r="D12" s="223"/>
    </row>
    <row r="13" ht="36" customHeight="1" spans="1:4">
      <c r="A13" s="225" t="s">
        <v>1279</v>
      </c>
      <c r="B13" s="222"/>
      <c r="C13" s="222"/>
      <c r="D13" s="223"/>
    </row>
    <row r="14" ht="36" customHeight="1" spans="1:4">
      <c r="A14" s="225" t="s">
        <v>1282</v>
      </c>
      <c r="B14" s="222"/>
      <c r="C14" s="222"/>
      <c r="D14" s="223"/>
    </row>
    <row r="15" ht="36" customHeight="1" spans="1:4">
      <c r="A15" s="177" t="s">
        <v>1673</v>
      </c>
      <c r="B15" s="226"/>
      <c r="C15" s="226"/>
      <c r="D15" s="223"/>
    </row>
    <row r="16" ht="19.15" customHeight="1" spans="1:1">
      <c r="A16" s="216" t="s">
        <v>1674</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0" tint="-0.05"/>
  </sheetPr>
  <dimension ref="A1:D54"/>
  <sheetViews>
    <sheetView showGridLines="0" zoomScale="85" zoomScaleNormal="85" zoomScaleSheetLayoutView="70" workbookViewId="0">
      <selection activeCell="L9" sqref="L9"/>
    </sheetView>
  </sheetViews>
  <sheetFormatPr defaultColWidth="9" defaultRowHeight="14.25" outlineLevelCol="3"/>
  <cols>
    <col min="1" max="1" width="50.75" style="185" customWidth="1"/>
    <col min="2" max="4" width="20.625" style="185" customWidth="1"/>
    <col min="5" max="16384" width="9" style="185"/>
  </cols>
  <sheetData>
    <row r="1" ht="45" customHeight="1" spans="1:4">
      <c r="A1" s="132" t="s">
        <v>1675</v>
      </c>
      <c r="B1" s="132"/>
      <c r="C1" s="132"/>
      <c r="D1" s="132"/>
    </row>
    <row r="2" ht="20.1" customHeight="1" spans="1:4">
      <c r="A2" s="201"/>
      <c r="B2" s="202"/>
      <c r="C2" s="203"/>
      <c r="D2" s="204" t="s">
        <v>1676</v>
      </c>
    </row>
    <row r="3" ht="45" customHeight="1" spans="1:4">
      <c r="A3" s="158" t="s">
        <v>1677</v>
      </c>
      <c r="B3" s="75" t="s">
        <v>5</v>
      </c>
      <c r="C3" s="75" t="s">
        <v>6</v>
      </c>
      <c r="D3" s="75" t="s">
        <v>7</v>
      </c>
    </row>
    <row r="4" ht="36" customHeight="1" spans="1:4">
      <c r="A4" s="124" t="s">
        <v>1678</v>
      </c>
      <c r="B4" s="77">
        <v>1</v>
      </c>
      <c r="C4" s="77">
        <v>1</v>
      </c>
      <c r="D4" s="78">
        <v>0</v>
      </c>
    </row>
    <row r="5" ht="36" customHeight="1" spans="1:4">
      <c r="A5" s="195" t="s">
        <v>1679</v>
      </c>
      <c r="B5" s="205"/>
      <c r="C5" s="173"/>
      <c r="D5" s="206"/>
    </row>
    <row r="6" ht="36" customHeight="1" spans="1:4">
      <c r="A6" s="195" t="s">
        <v>1680</v>
      </c>
      <c r="B6" s="205"/>
      <c r="C6" s="205"/>
      <c r="D6" s="206"/>
    </row>
    <row r="7" ht="36" customHeight="1" spans="1:4">
      <c r="A7" s="195" t="s">
        <v>1681</v>
      </c>
      <c r="B7" s="207"/>
      <c r="C7" s="173"/>
      <c r="D7" s="206"/>
    </row>
    <row r="8" ht="36" customHeight="1" spans="1:4">
      <c r="A8" s="195" t="s">
        <v>1682</v>
      </c>
      <c r="B8" s="205"/>
      <c r="C8" s="173"/>
      <c r="D8" s="206"/>
    </row>
    <row r="9" ht="36" customHeight="1" spans="1:4">
      <c r="A9" s="195" t="s">
        <v>1683</v>
      </c>
      <c r="B9" s="207"/>
      <c r="C9" s="173"/>
      <c r="D9" s="206"/>
    </row>
    <row r="10" ht="36" customHeight="1" spans="1:4">
      <c r="A10" s="195" t="s">
        <v>1684</v>
      </c>
      <c r="B10" s="205"/>
      <c r="C10" s="173"/>
      <c r="D10" s="206"/>
    </row>
    <row r="11" ht="36" customHeight="1" spans="1:4">
      <c r="A11" s="195" t="s">
        <v>1685</v>
      </c>
      <c r="B11" s="205"/>
      <c r="C11" s="173"/>
      <c r="D11" s="206"/>
    </row>
    <row r="12" ht="36" customHeight="1" spans="1:4">
      <c r="A12" s="195" t="s">
        <v>1686</v>
      </c>
      <c r="B12" s="205"/>
      <c r="C12" s="173"/>
      <c r="D12" s="206"/>
    </row>
    <row r="13" ht="36" customHeight="1" spans="1:4">
      <c r="A13" s="195" t="s">
        <v>1687</v>
      </c>
      <c r="B13" s="172"/>
      <c r="C13" s="205"/>
      <c r="D13" s="206"/>
    </row>
    <row r="14" ht="36" customHeight="1" spans="1:4">
      <c r="A14" s="195" t="s">
        <v>1688</v>
      </c>
      <c r="B14" s="172"/>
      <c r="C14" s="173"/>
      <c r="D14" s="206"/>
    </row>
    <row r="15" ht="36" customHeight="1" spans="1:4">
      <c r="A15" s="195" t="s">
        <v>1689</v>
      </c>
      <c r="B15" s="172"/>
      <c r="C15" s="208"/>
      <c r="D15" s="206"/>
    </row>
    <row r="16" ht="36" customHeight="1" spans="1:4">
      <c r="A16" s="195" t="s">
        <v>1690</v>
      </c>
      <c r="B16" s="172"/>
      <c r="C16" s="208"/>
      <c r="D16" s="206"/>
    </row>
    <row r="17" ht="36" customHeight="1" spans="1:4">
      <c r="A17" s="195" t="s">
        <v>1691</v>
      </c>
      <c r="B17" s="205"/>
      <c r="C17" s="173"/>
      <c r="D17" s="206"/>
    </row>
    <row r="18" ht="36" customHeight="1" spans="1:4">
      <c r="A18" s="195" t="s">
        <v>1692</v>
      </c>
      <c r="B18" s="172"/>
      <c r="C18" s="208"/>
      <c r="D18" s="206"/>
    </row>
    <row r="19" ht="36" customHeight="1" spans="1:4">
      <c r="A19" s="195" t="s">
        <v>1693</v>
      </c>
      <c r="B19" s="172"/>
      <c r="C19" s="208"/>
      <c r="D19" s="206"/>
    </row>
    <row r="20" ht="36" customHeight="1" spans="1:4">
      <c r="A20" s="195" t="s">
        <v>1694</v>
      </c>
      <c r="B20" s="205"/>
      <c r="C20" s="208"/>
      <c r="D20" s="206" t="str">
        <f>IF(B20&gt;0,C20/B20-1,IF(B20&lt;0,-(C20/B20-1),""))</f>
        <v/>
      </c>
    </row>
    <row r="21" ht="36" customHeight="1" spans="1:4">
      <c r="A21" s="195" t="s">
        <v>1695</v>
      </c>
      <c r="B21" s="172"/>
      <c r="C21" s="173"/>
      <c r="D21" s="206"/>
    </row>
    <row r="22" ht="36" customHeight="1" spans="1:4">
      <c r="A22" s="195" t="s">
        <v>1696</v>
      </c>
      <c r="B22" s="77">
        <v>1</v>
      </c>
      <c r="C22" s="77">
        <v>1</v>
      </c>
      <c r="D22" s="206">
        <f>IF(B22&lt;&gt;0,C22/B22-1,"")</f>
        <v>0</v>
      </c>
    </row>
    <row r="23" ht="36" customHeight="1" spans="1:4">
      <c r="A23" s="124" t="s">
        <v>1697</v>
      </c>
      <c r="B23" s="209"/>
      <c r="C23" s="209"/>
      <c r="D23" s="206" t="str">
        <f t="shared" ref="D23:D39" si="0">IF(B23&lt;&gt;0,C23/B23-1,"")</f>
        <v/>
      </c>
    </row>
    <row r="24" ht="36" customHeight="1" spans="1:4">
      <c r="A24" s="142" t="s">
        <v>1698</v>
      </c>
      <c r="B24" s="172"/>
      <c r="C24" s="173"/>
      <c r="D24" s="206" t="str">
        <f t="shared" si="0"/>
        <v/>
      </c>
    </row>
    <row r="25" ht="36" customHeight="1" spans="1:4">
      <c r="A25" s="142" t="s">
        <v>1699</v>
      </c>
      <c r="B25" s="172"/>
      <c r="C25" s="173"/>
      <c r="D25" s="206" t="str">
        <f t="shared" si="0"/>
        <v/>
      </c>
    </row>
    <row r="26" ht="36" customHeight="1" spans="1:4">
      <c r="A26" s="142" t="s">
        <v>1700</v>
      </c>
      <c r="B26" s="172"/>
      <c r="C26" s="173"/>
      <c r="D26" s="206" t="str">
        <f t="shared" si="0"/>
        <v/>
      </c>
    </row>
    <row r="27" ht="36" customHeight="1" spans="1:4">
      <c r="A27" s="142" t="s">
        <v>1701</v>
      </c>
      <c r="B27" s="172"/>
      <c r="C27" s="173"/>
      <c r="D27" s="206" t="str">
        <f t="shared" si="0"/>
        <v/>
      </c>
    </row>
    <row r="28" ht="36" customHeight="1" spans="1:4">
      <c r="A28" s="124" t="s">
        <v>1702</v>
      </c>
      <c r="B28" s="209"/>
      <c r="C28" s="209"/>
      <c r="D28" s="206" t="str">
        <f t="shared" si="0"/>
        <v/>
      </c>
    </row>
    <row r="29" ht="36" customHeight="1" spans="1:4">
      <c r="A29" s="142" t="s">
        <v>1703</v>
      </c>
      <c r="B29" s="172"/>
      <c r="C29" s="173"/>
      <c r="D29" s="206" t="str">
        <f t="shared" si="0"/>
        <v/>
      </c>
    </row>
    <row r="30" ht="36" customHeight="1" spans="1:4">
      <c r="A30" s="142" t="s">
        <v>1704</v>
      </c>
      <c r="B30" s="205"/>
      <c r="C30" s="173"/>
      <c r="D30" s="206" t="str">
        <f t="shared" si="0"/>
        <v/>
      </c>
    </row>
    <row r="31" ht="36" customHeight="1" spans="1:4">
      <c r="A31" s="142" t="s">
        <v>1705</v>
      </c>
      <c r="B31" s="172"/>
      <c r="C31" s="173"/>
      <c r="D31" s="206" t="str">
        <f t="shared" si="0"/>
        <v/>
      </c>
    </row>
    <row r="32" ht="36" customHeight="1" spans="1:4">
      <c r="A32" s="124" t="s">
        <v>1706</v>
      </c>
      <c r="B32" s="209"/>
      <c r="C32" s="209"/>
      <c r="D32" s="206" t="str">
        <f t="shared" si="0"/>
        <v/>
      </c>
    </row>
    <row r="33" ht="36" customHeight="1" spans="1:4">
      <c r="A33" s="142" t="s">
        <v>1707</v>
      </c>
      <c r="B33" s="205"/>
      <c r="C33" s="210"/>
      <c r="D33" s="206" t="str">
        <f t="shared" si="0"/>
        <v/>
      </c>
    </row>
    <row r="34" ht="36" customHeight="1" spans="1:4">
      <c r="A34" s="142" t="s">
        <v>1708</v>
      </c>
      <c r="B34" s="172"/>
      <c r="C34" s="210"/>
      <c r="D34" s="206" t="str">
        <f t="shared" si="0"/>
        <v/>
      </c>
    </row>
    <row r="35" ht="36" customHeight="1" spans="1:4">
      <c r="A35" s="142" t="s">
        <v>1709</v>
      </c>
      <c r="B35" s="172"/>
      <c r="C35" s="208"/>
      <c r="D35" s="206" t="str">
        <f t="shared" si="0"/>
        <v/>
      </c>
    </row>
    <row r="36" ht="36" customHeight="1" spans="1:4">
      <c r="A36" s="124" t="s">
        <v>1710</v>
      </c>
      <c r="B36" s="211"/>
      <c r="C36" s="212"/>
      <c r="D36" s="206" t="str">
        <f t="shared" si="0"/>
        <v/>
      </c>
    </row>
    <row r="37" ht="36" customHeight="1" spans="1:4">
      <c r="A37" s="213" t="s">
        <v>1711</v>
      </c>
      <c r="B37" s="209"/>
      <c r="C37" s="209"/>
      <c r="D37" s="206" t="str">
        <f t="shared" si="0"/>
        <v/>
      </c>
    </row>
    <row r="38" ht="36" customHeight="1" spans="1:4">
      <c r="A38" s="214" t="s">
        <v>36</v>
      </c>
      <c r="B38" s="77">
        <v>18</v>
      </c>
      <c r="C38" s="77">
        <v>18</v>
      </c>
      <c r="D38" s="206">
        <f t="shared" si="0"/>
        <v>0</v>
      </c>
    </row>
    <row r="39" ht="36" customHeight="1" spans="1:4">
      <c r="A39" s="179" t="s">
        <v>1712</v>
      </c>
      <c r="B39" s="209"/>
      <c r="C39" s="212"/>
      <c r="D39" s="206" t="str">
        <f t="shared" si="0"/>
        <v/>
      </c>
    </row>
    <row r="40" ht="36" customHeight="1" spans="1:4">
      <c r="A40" s="214" t="s">
        <v>1713</v>
      </c>
      <c r="B40" s="205"/>
      <c r="C40" s="210"/>
      <c r="D40" s="78"/>
    </row>
    <row r="41" ht="36" customHeight="1" spans="1:4">
      <c r="A41" s="213" t="s">
        <v>43</v>
      </c>
      <c r="B41" s="209">
        <f>B4+B38</f>
        <v>19</v>
      </c>
      <c r="C41" s="209">
        <f>C4+C38</f>
        <v>19</v>
      </c>
      <c r="D41" s="206">
        <f>IF(B41&lt;&gt;0,C41/B41-1,"")</f>
        <v>0</v>
      </c>
    </row>
    <row r="42" spans="2:2">
      <c r="B42" s="200"/>
    </row>
    <row r="43" spans="2:3">
      <c r="B43" s="200"/>
      <c r="C43" s="200"/>
    </row>
    <row r="44" spans="2:2">
      <c r="B44" s="200"/>
    </row>
    <row r="45" spans="2:3">
      <c r="B45" s="200"/>
      <c r="C45" s="200"/>
    </row>
    <row r="46" spans="2:2">
      <c r="B46" s="200"/>
    </row>
    <row r="47" spans="2:2">
      <c r="B47" s="200"/>
    </row>
    <row r="48" spans="2:3">
      <c r="B48" s="200"/>
      <c r="C48" s="200"/>
    </row>
    <row r="49" spans="2:2">
      <c r="B49" s="200"/>
    </row>
    <row r="50" spans="2:2">
      <c r="B50" s="200"/>
    </row>
    <row r="51" spans="2:2">
      <c r="B51" s="200"/>
    </row>
    <row r="52" spans="2:2">
      <c r="B52" s="200"/>
    </row>
    <row r="53" spans="2:3">
      <c r="B53" s="200"/>
      <c r="C53" s="200"/>
    </row>
    <row r="54" spans="2:2">
      <c r="B54" s="200"/>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0" tint="-0.05"/>
  </sheetPr>
  <dimension ref="A1:D41"/>
  <sheetViews>
    <sheetView showGridLines="0" zoomScale="85" zoomScaleNormal="85" zoomScaleSheetLayoutView="70" workbookViewId="0">
      <selection activeCell="D5" sqref="D5"/>
    </sheetView>
  </sheetViews>
  <sheetFormatPr defaultColWidth="9" defaultRowHeight="14.25" outlineLevelCol="3"/>
  <cols>
    <col min="1" max="1" width="50.75" style="151" customWidth="1"/>
    <col min="2" max="2" width="20.625" style="151" customWidth="1"/>
    <col min="3" max="3" width="20.625" style="185" customWidth="1"/>
    <col min="4" max="4" width="20.625" style="151" customWidth="1"/>
    <col min="5" max="16384" width="9" style="151"/>
  </cols>
  <sheetData>
    <row r="1" ht="45" customHeight="1" spans="1:4">
      <c r="A1" s="186" t="s">
        <v>1714</v>
      </c>
      <c r="B1" s="186"/>
      <c r="C1" s="186"/>
      <c r="D1" s="186"/>
    </row>
    <row r="2" ht="20.1" customHeight="1" spans="1:4">
      <c r="A2" s="187"/>
      <c r="B2" s="187"/>
      <c r="C2" s="187"/>
      <c r="D2" s="188" t="s">
        <v>2</v>
      </c>
    </row>
    <row r="3" ht="45" customHeight="1" spans="1:4">
      <c r="A3" s="189" t="s">
        <v>4</v>
      </c>
      <c r="B3" s="136" t="s">
        <v>5</v>
      </c>
      <c r="C3" s="136" t="s">
        <v>6</v>
      </c>
      <c r="D3" s="136" t="s">
        <v>7</v>
      </c>
    </row>
    <row r="4" ht="35.1" customHeight="1" spans="1:4">
      <c r="A4" s="124" t="s">
        <v>1715</v>
      </c>
      <c r="B4" s="77">
        <v>18</v>
      </c>
      <c r="C4" s="77">
        <v>18</v>
      </c>
      <c r="D4" s="78">
        <v>0</v>
      </c>
    </row>
    <row r="5" ht="35.1" customHeight="1" spans="1:4">
      <c r="A5" s="137" t="s">
        <v>1716</v>
      </c>
      <c r="B5" s="190"/>
      <c r="C5" s="190"/>
      <c r="D5" s="191"/>
    </row>
    <row r="6" ht="35.1" customHeight="1" spans="1:4">
      <c r="A6" s="137" t="s">
        <v>1717</v>
      </c>
      <c r="B6" s="190"/>
      <c r="C6" s="190"/>
      <c r="D6" s="191"/>
    </row>
    <row r="7" ht="35.1" customHeight="1" spans="1:4">
      <c r="A7" s="137" t="s">
        <v>1718</v>
      </c>
      <c r="B7" s="190"/>
      <c r="C7" s="190"/>
      <c r="D7" s="191"/>
    </row>
    <row r="8" ht="35.1" customHeight="1" spans="1:4">
      <c r="A8" s="137" t="s">
        <v>1719</v>
      </c>
      <c r="B8" s="190"/>
      <c r="C8" s="190"/>
      <c r="D8" s="191"/>
    </row>
    <row r="9" ht="35.1" customHeight="1" spans="1:4">
      <c r="A9" s="137" t="s">
        <v>1720</v>
      </c>
      <c r="B9" s="192"/>
      <c r="C9" s="192"/>
      <c r="D9" s="193" t="str">
        <f>IF(B9&gt;0,C9/B9-1,IF(B9&lt;0,-(C9/B9-1),""))</f>
        <v/>
      </c>
    </row>
    <row r="10" ht="35.1" customHeight="1" spans="1:4">
      <c r="A10" s="137" t="s">
        <v>1721</v>
      </c>
      <c r="B10" s="77">
        <v>18</v>
      </c>
      <c r="C10" s="77">
        <v>18</v>
      </c>
      <c r="D10" s="191">
        <f>IF(B10&lt;&gt;0,C10/B10-1,"")</f>
        <v>0</v>
      </c>
    </row>
    <row r="11" ht="35.1" customHeight="1" spans="1:4">
      <c r="A11" s="124" t="s">
        <v>1722</v>
      </c>
      <c r="B11" s="194"/>
      <c r="C11" s="194"/>
      <c r="D11" s="191" t="str">
        <f t="shared" ref="D11:D28" si="0">IF(B11&lt;&gt;0,C11/B11-1,"")</f>
        <v/>
      </c>
    </row>
    <row r="12" ht="35.1" customHeight="1" spans="1:4">
      <c r="A12" s="137" t="s">
        <v>1723</v>
      </c>
      <c r="B12" s="190"/>
      <c r="C12" s="190"/>
      <c r="D12" s="191" t="str">
        <f t="shared" si="0"/>
        <v/>
      </c>
    </row>
    <row r="13" ht="35.1" customHeight="1" spans="1:4">
      <c r="A13" s="137" t="s">
        <v>1724</v>
      </c>
      <c r="B13" s="190"/>
      <c r="C13" s="190"/>
      <c r="D13" s="191" t="str">
        <f t="shared" si="0"/>
        <v/>
      </c>
    </row>
    <row r="14" ht="35.1" customHeight="1" spans="1:4">
      <c r="A14" s="137" t="s">
        <v>1725</v>
      </c>
      <c r="B14" s="192"/>
      <c r="C14" s="192"/>
      <c r="D14" s="191" t="str">
        <f t="shared" si="0"/>
        <v/>
      </c>
    </row>
    <row r="15" ht="35.1" customHeight="1" spans="1:4">
      <c r="A15" s="137" t="s">
        <v>1726</v>
      </c>
      <c r="B15" s="192"/>
      <c r="C15" s="192"/>
      <c r="D15" s="191" t="str">
        <f t="shared" si="0"/>
        <v/>
      </c>
    </row>
    <row r="16" ht="35.1" customHeight="1" spans="1:4">
      <c r="A16" s="137" t="s">
        <v>1727</v>
      </c>
      <c r="B16" s="190"/>
      <c r="C16" s="190"/>
      <c r="D16" s="191" t="str">
        <f t="shared" si="0"/>
        <v/>
      </c>
    </row>
    <row r="17" s="184" customFormat="1" ht="35.1" customHeight="1" spans="1:4">
      <c r="A17" s="124" t="s">
        <v>1728</v>
      </c>
      <c r="B17" s="194"/>
      <c r="C17" s="194"/>
      <c r="D17" s="191" t="str">
        <f t="shared" si="0"/>
        <v/>
      </c>
    </row>
    <row r="18" ht="35.1" customHeight="1" spans="1:4">
      <c r="A18" s="137" t="s">
        <v>1729</v>
      </c>
      <c r="B18" s="190"/>
      <c r="C18" s="190"/>
      <c r="D18" s="191" t="str">
        <f t="shared" si="0"/>
        <v/>
      </c>
    </row>
    <row r="19" ht="35.1" customHeight="1" spans="1:4">
      <c r="A19" s="124" t="s">
        <v>1730</v>
      </c>
      <c r="B19" s="194"/>
      <c r="C19" s="194"/>
      <c r="D19" s="191" t="str">
        <f t="shared" si="0"/>
        <v/>
      </c>
    </row>
    <row r="20" ht="35.1" customHeight="1" spans="1:4">
      <c r="A20" s="195" t="s">
        <v>1731</v>
      </c>
      <c r="B20" s="190"/>
      <c r="C20" s="190"/>
      <c r="D20" s="191" t="str">
        <f t="shared" si="0"/>
        <v/>
      </c>
    </row>
    <row r="21" ht="35.1" customHeight="1" spans="1:4">
      <c r="A21" s="124" t="s">
        <v>1732</v>
      </c>
      <c r="B21" s="194"/>
      <c r="C21" s="194"/>
      <c r="D21" s="191" t="str">
        <f t="shared" si="0"/>
        <v/>
      </c>
    </row>
    <row r="22" ht="35.1" customHeight="1" spans="1:4">
      <c r="A22" s="137" t="s">
        <v>1733</v>
      </c>
      <c r="B22" s="190"/>
      <c r="C22" s="190"/>
      <c r="D22" s="191" t="str">
        <f t="shared" si="0"/>
        <v/>
      </c>
    </row>
    <row r="23" ht="35.1" customHeight="1" spans="1:4">
      <c r="A23" s="177" t="s">
        <v>1734</v>
      </c>
      <c r="B23" s="194"/>
      <c r="C23" s="194"/>
      <c r="D23" s="191" t="str">
        <f t="shared" si="0"/>
        <v/>
      </c>
    </row>
    <row r="24" ht="35.1" customHeight="1" spans="1:4">
      <c r="A24" s="196" t="s">
        <v>96</v>
      </c>
      <c r="B24" s="77">
        <v>1</v>
      </c>
      <c r="C24" s="77">
        <v>1</v>
      </c>
      <c r="D24" s="191">
        <f t="shared" si="0"/>
        <v>0</v>
      </c>
    </row>
    <row r="25" ht="35.1" customHeight="1" spans="1:4">
      <c r="A25" s="197" t="s">
        <v>1735</v>
      </c>
      <c r="B25" s="192"/>
      <c r="C25" s="192"/>
      <c r="D25" s="191" t="str">
        <f t="shared" si="0"/>
        <v/>
      </c>
    </row>
    <row r="26" ht="35.1" customHeight="1" spans="1:4">
      <c r="A26" s="198" t="s">
        <v>1736</v>
      </c>
      <c r="B26" s="77">
        <v>1</v>
      </c>
      <c r="C26" s="77">
        <v>1</v>
      </c>
      <c r="D26" s="191">
        <f t="shared" si="0"/>
        <v>0</v>
      </c>
    </row>
    <row r="27" ht="35.1" customHeight="1" spans="1:4">
      <c r="A27" s="199" t="s">
        <v>1737</v>
      </c>
      <c r="B27" s="194"/>
      <c r="C27" s="194"/>
      <c r="D27" s="191" t="str">
        <f t="shared" si="0"/>
        <v/>
      </c>
    </row>
    <row r="28" ht="35.1" customHeight="1" spans="1:4">
      <c r="A28" s="143" t="s">
        <v>103</v>
      </c>
      <c r="B28" s="194">
        <f>B4+B24</f>
        <v>19</v>
      </c>
      <c r="C28" s="194">
        <f>C4+C24</f>
        <v>19</v>
      </c>
      <c r="D28" s="191">
        <f t="shared" si="0"/>
        <v>0</v>
      </c>
    </row>
    <row r="29" spans="2:2">
      <c r="B29" s="182"/>
    </row>
    <row r="30" spans="2:3">
      <c r="B30" s="182"/>
      <c r="C30" s="200"/>
    </row>
    <row r="31" spans="2:2">
      <c r="B31" s="182"/>
    </row>
    <row r="32" spans="2:3">
      <c r="B32" s="182"/>
      <c r="C32" s="200"/>
    </row>
    <row r="33" spans="2:2">
      <c r="B33" s="182"/>
    </row>
    <row r="34" spans="2:2">
      <c r="B34" s="182"/>
    </row>
    <row r="35" spans="2:3">
      <c r="B35" s="182"/>
      <c r="C35" s="200"/>
    </row>
    <row r="36" spans="2:2">
      <c r="B36" s="182"/>
    </row>
    <row r="37" spans="2:2">
      <c r="B37" s="182"/>
    </row>
    <row r="38" spans="2:2">
      <c r="B38" s="182"/>
    </row>
    <row r="39" spans="2:2">
      <c r="B39" s="182"/>
    </row>
    <row r="40" spans="2:3">
      <c r="B40" s="182"/>
      <c r="C40" s="200"/>
    </row>
    <row r="41" spans="2:2">
      <c r="B41" s="182"/>
    </row>
  </sheetData>
  <mergeCells count="1">
    <mergeCell ref="A1:D1"/>
  </mergeCells>
  <conditionalFormatting sqref="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theme="0" tint="-0.05"/>
  </sheetPr>
  <dimension ref="A1:D48"/>
  <sheetViews>
    <sheetView showGridLines="0" zoomScale="70" zoomScaleNormal="70" zoomScaleSheetLayoutView="70" workbookViewId="0">
      <selection activeCell="L26" sqref="L26"/>
    </sheetView>
  </sheetViews>
  <sheetFormatPr defaultColWidth="9" defaultRowHeight="20.25" outlineLevelCol="3"/>
  <cols>
    <col min="1" max="1" width="52.625" style="151" customWidth="1"/>
    <col min="2" max="2" width="20.625" style="151" customWidth="1"/>
    <col min="3" max="3" width="20.625" style="152" customWidth="1"/>
    <col min="4" max="4" width="20.625" style="151" customWidth="1"/>
    <col min="5" max="16384" width="9" style="151"/>
  </cols>
  <sheetData>
    <row r="1" ht="45" customHeight="1" spans="1:4">
      <c r="A1" s="153" t="s">
        <v>1738</v>
      </c>
      <c r="B1" s="153"/>
      <c r="C1" s="154"/>
      <c r="D1" s="153"/>
    </row>
    <row r="2" ht="20.1" customHeight="1" spans="1:4">
      <c r="A2" s="155"/>
      <c r="B2" s="155"/>
      <c r="C2" s="156"/>
      <c r="D2" s="157" t="s">
        <v>2</v>
      </c>
    </row>
    <row r="3" ht="45" customHeight="1" spans="1:4">
      <c r="A3" s="158" t="s">
        <v>1677</v>
      </c>
      <c r="B3" s="136" t="s">
        <v>5</v>
      </c>
      <c r="C3" s="136" t="s">
        <v>6</v>
      </c>
      <c r="D3" s="136" t="s">
        <v>7</v>
      </c>
    </row>
    <row r="4" ht="36" customHeight="1" spans="1:4">
      <c r="A4" s="124" t="s">
        <v>1739</v>
      </c>
      <c r="B4" s="77">
        <v>1</v>
      </c>
      <c r="C4" s="77">
        <v>1</v>
      </c>
      <c r="D4" s="159">
        <f>IF(B4&lt;&gt;0,C4/B4-1,"")</f>
        <v>0</v>
      </c>
    </row>
    <row r="5" ht="36" customHeight="1" spans="1:4">
      <c r="A5" s="142" t="s">
        <v>1679</v>
      </c>
      <c r="B5" s="82"/>
      <c r="C5" s="160"/>
      <c r="D5" s="159" t="str">
        <f t="shared" ref="D5:D20" si="0">IF(B5&lt;&gt;0,C5/B5-1,"")</f>
        <v/>
      </c>
    </row>
    <row r="6" ht="36" customHeight="1" spans="1:4">
      <c r="A6" s="142" t="s">
        <v>1680</v>
      </c>
      <c r="B6" s="138"/>
      <c r="C6" s="161"/>
      <c r="D6" s="159" t="str">
        <f t="shared" si="0"/>
        <v/>
      </c>
    </row>
    <row r="7" ht="36" customHeight="1" spans="1:4">
      <c r="A7" s="142" t="s">
        <v>1681</v>
      </c>
      <c r="B7" s="162"/>
      <c r="C7" s="160"/>
      <c r="D7" s="159" t="str">
        <f t="shared" si="0"/>
        <v/>
      </c>
    </row>
    <row r="8" ht="36" customHeight="1" spans="1:4">
      <c r="A8" s="142" t="s">
        <v>1682</v>
      </c>
      <c r="B8" s="163"/>
      <c r="C8" s="161">
        <v>0</v>
      </c>
      <c r="D8" s="159" t="str">
        <f t="shared" si="0"/>
        <v/>
      </c>
    </row>
    <row r="9" ht="36" customHeight="1" spans="1:4">
      <c r="A9" s="142" t="s">
        <v>1683</v>
      </c>
      <c r="B9" s="162"/>
      <c r="C9" s="160"/>
      <c r="D9" s="159" t="str">
        <f t="shared" si="0"/>
        <v/>
      </c>
    </row>
    <row r="10" ht="36" customHeight="1" spans="1:4">
      <c r="A10" s="142" t="s">
        <v>1686</v>
      </c>
      <c r="B10" s="164"/>
      <c r="C10" s="160"/>
      <c r="D10" s="159" t="str">
        <f t="shared" si="0"/>
        <v/>
      </c>
    </row>
    <row r="11" ht="36" customHeight="1" spans="1:4">
      <c r="A11" s="142" t="s">
        <v>1687</v>
      </c>
      <c r="B11" s="164"/>
      <c r="C11" s="165"/>
      <c r="D11" s="159" t="str">
        <f t="shared" si="0"/>
        <v/>
      </c>
    </row>
    <row r="12" ht="36" customHeight="1" spans="1:4">
      <c r="A12" s="142" t="s">
        <v>1688</v>
      </c>
      <c r="B12" s="162"/>
      <c r="C12" s="166"/>
      <c r="D12" s="159" t="str">
        <f t="shared" si="0"/>
        <v/>
      </c>
    </row>
    <row r="13" ht="36" customHeight="1" spans="1:4">
      <c r="A13" s="142" t="s">
        <v>1689</v>
      </c>
      <c r="B13" s="162"/>
      <c r="C13" s="160"/>
      <c r="D13" s="159" t="str">
        <f t="shared" si="0"/>
        <v/>
      </c>
    </row>
    <row r="14" ht="36" customHeight="1" spans="1:4">
      <c r="A14" s="142" t="s">
        <v>1685</v>
      </c>
      <c r="B14" s="162"/>
      <c r="C14" s="160"/>
      <c r="D14" s="159" t="str">
        <f t="shared" si="0"/>
        <v/>
      </c>
    </row>
    <row r="15" ht="36" customHeight="1" spans="1:4">
      <c r="A15" s="142" t="s">
        <v>1740</v>
      </c>
      <c r="B15" s="162"/>
      <c r="C15" s="165"/>
      <c r="D15" s="159" t="str">
        <f t="shared" si="0"/>
        <v/>
      </c>
    </row>
    <row r="16" ht="36" customHeight="1" spans="1:4">
      <c r="A16" s="142" t="s">
        <v>1691</v>
      </c>
      <c r="B16" s="162"/>
      <c r="C16" s="160"/>
      <c r="D16" s="159" t="str">
        <f t="shared" si="0"/>
        <v/>
      </c>
    </row>
    <row r="17" ht="36" customHeight="1" spans="1:4">
      <c r="A17" s="142" t="s">
        <v>1692</v>
      </c>
      <c r="B17" s="162"/>
      <c r="C17" s="160"/>
      <c r="D17" s="159" t="str">
        <f t="shared" si="0"/>
        <v/>
      </c>
    </row>
    <row r="18" ht="36" customHeight="1" spans="1:4">
      <c r="A18" s="142" t="s">
        <v>1693</v>
      </c>
      <c r="B18" s="162"/>
      <c r="C18" s="160"/>
      <c r="D18" s="159" t="str">
        <f t="shared" si="0"/>
        <v/>
      </c>
    </row>
    <row r="19" ht="36" customHeight="1" spans="1:4">
      <c r="A19" s="142" t="s">
        <v>1695</v>
      </c>
      <c r="B19" s="163"/>
      <c r="C19" s="161"/>
      <c r="D19" s="159" t="str">
        <f t="shared" si="0"/>
        <v/>
      </c>
    </row>
    <row r="20" ht="36" customHeight="1" spans="1:4">
      <c r="A20" s="142" t="s">
        <v>1696</v>
      </c>
      <c r="B20" s="77">
        <v>1</v>
      </c>
      <c r="C20" s="77">
        <v>1</v>
      </c>
      <c r="D20" s="159">
        <f t="shared" si="0"/>
        <v>0</v>
      </c>
    </row>
    <row r="21" ht="36" customHeight="1" spans="1:4">
      <c r="A21" s="124" t="s">
        <v>1741</v>
      </c>
      <c r="B21" s="167"/>
      <c r="C21" s="167"/>
      <c r="D21" s="159" t="str">
        <f t="shared" ref="D21:D35" si="1">IF(B21&lt;&gt;0,C21/B21-1,"")</f>
        <v/>
      </c>
    </row>
    <row r="22" ht="36" customHeight="1" spans="1:4">
      <c r="A22" s="142" t="s">
        <v>1698</v>
      </c>
      <c r="B22" s="168"/>
      <c r="C22" s="168"/>
      <c r="D22" s="159" t="str">
        <f t="shared" si="1"/>
        <v/>
      </c>
    </row>
    <row r="23" ht="36" customHeight="1" spans="1:4">
      <c r="A23" s="142" t="s">
        <v>1699</v>
      </c>
      <c r="B23" s="168">
        <v>0</v>
      </c>
      <c r="C23" s="169"/>
      <c r="D23" s="159" t="str">
        <f t="shared" si="1"/>
        <v/>
      </c>
    </row>
    <row r="24" ht="36" customHeight="1" spans="1:4">
      <c r="A24" s="124" t="s">
        <v>1742</v>
      </c>
      <c r="B24" s="141"/>
      <c r="C24" s="170"/>
      <c r="D24" s="159" t="str">
        <f t="shared" si="1"/>
        <v/>
      </c>
    </row>
    <row r="25" ht="36" customHeight="1" spans="1:4">
      <c r="A25" s="142" t="s">
        <v>1743</v>
      </c>
      <c r="B25" s="138"/>
      <c r="C25" s="171"/>
      <c r="D25" s="159" t="str">
        <f t="shared" si="1"/>
        <v/>
      </c>
    </row>
    <row r="26" ht="36" customHeight="1" spans="1:4">
      <c r="A26" s="142" t="s">
        <v>1744</v>
      </c>
      <c r="B26" s="138"/>
      <c r="C26" s="171"/>
      <c r="D26" s="159" t="str">
        <f t="shared" si="1"/>
        <v/>
      </c>
    </row>
    <row r="27" ht="36" customHeight="1" spans="1:4">
      <c r="A27" s="142" t="s">
        <v>1745</v>
      </c>
      <c r="B27" s="172"/>
      <c r="C27" s="173"/>
      <c r="D27" s="159" t="str">
        <f t="shared" si="1"/>
        <v/>
      </c>
    </row>
    <row r="28" ht="36" customHeight="1" spans="1:4">
      <c r="A28" s="124" t="s">
        <v>1746</v>
      </c>
      <c r="B28" s="141"/>
      <c r="C28" s="141"/>
      <c r="D28" s="159" t="str">
        <f t="shared" si="1"/>
        <v/>
      </c>
    </row>
    <row r="29" ht="36" customHeight="1" spans="1:4">
      <c r="A29" s="142" t="s">
        <v>1708</v>
      </c>
      <c r="B29" s="174"/>
      <c r="C29" s="175"/>
      <c r="D29" s="159" t="str">
        <f t="shared" si="1"/>
        <v/>
      </c>
    </row>
    <row r="30" ht="36" customHeight="1" spans="1:4">
      <c r="A30" s="124" t="s">
        <v>1747</v>
      </c>
      <c r="B30" s="148"/>
      <c r="C30" s="176"/>
      <c r="D30" s="159" t="str">
        <f t="shared" si="1"/>
        <v/>
      </c>
    </row>
    <row r="31" ht="36" customHeight="1" spans="1:4">
      <c r="A31" s="177" t="s">
        <v>1748</v>
      </c>
      <c r="B31" s="82"/>
      <c r="C31" s="82"/>
      <c r="D31" s="159" t="str">
        <f t="shared" si="1"/>
        <v/>
      </c>
    </row>
    <row r="32" ht="36" customHeight="1" spans="1:4">
      <c r="A32" s="178" t="s">
        <v>36</v>
      </c>
      <c r="B32" s="77">
        <v>18</v>
      </c>
      <c r="C32" s="77">
        <v>18</v>
      </c>
      <c r="D32" s="159">
        <f t="shared" si="1"/>
        <v>0</v>
      </c>
    </row>
    <row r="33" ht="36" customHeight="1" spans="1:4">
      <c r="A33" s="179" t="s">
        <v>1712</v>
      </c>
      <c r="B33" s="180"/>
      <c r="C33" s="141"/>
      <c r="D33" s="159" t="str">
        <f t="shared" si="1"/>
        <v/>
      </c>
    </row>
    <row r="34" ht="36" customHeight="1" spans="1:4">
      <c r="A34" s="178" t="s">
        <v>1713</v>
      </c>
      <c r="B34" s="82"/>
      <c r="C34" s="181"/>
      <c r="D34" s="159" t="str">
        <f t="shared" si="1"/>
        <v/>
      </c>
    </row>
    <row r="35" ht="36" customHeight="1" spans="1:4">
      <c r="A35" s="143" t="s">
        <v>43</v>
      </c>
      <c r="B35" s="82">
        <f>B4+B32</f>
        <v>19</v>
      </c>
      <c r="C35" s="82">
        <f>C4+C32</f>
        <v>19</v>
      </c>
      <c r="D35" s="159">
        <f t="shared" si="1"/>
        <v>0</v>
      </c>
    </row>
    <row r="36" spans="2:2">
      <c r="B36" s="182"/>
    </row>
    <row r="37" spans="2:2">
      <c r="B37" s="183"/>
    </row>
    <row r="38" spans="2:2">
      <c r="B38" s="182"/>
    </row>
    <row r="39" spans="2:2">
      <c r="B39" s="183"/>
    </row>
    <row r="40" spans="2:2">
      <c r="B40" s="182"/>
    </row>
    <row r="41" spans="2:2">
      <c r="B41" s="182"/>
    </row>
    <row r="42" spans="2:2">
      <c r="B42" s="183"/>
    </row>
    <row r="43" spans="2:2">
      <c r="B43" s="182"/>
    </row>
    <row r="44" spans="2:2">
      <c r="B44" s="182"/>
    </row>
    <row r="45" spans="2:2">
      <c r="B45" s="182"/>
    </row>
    <row r="46" spans="2:2">
      <c r="B46" s="182"/>
    </row>
    <row r="47" spans="2:2">
      <c r="B47" s="183"/>
    </row>
    <row r="48" spans="2:2">
      <c r="B48" s="182"/>
    </row>
  </sheetData>
  <mergeCells count="1">
    <mergeCell ref="A1:D1"/>
  </mergeCells>
  <conditionalFormatting sqref="D4:D35">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theme="0" tint="-0.05"/>
  </sheetPr>
  <dimension ref="A1:D34"/>
  <sheetViews>
    <sheetView showGridLines="0" zoomScale="85" zoomScaleNormal="85" zoomScaleSheetLayoutView="70" topLeftCell="A2" workbookViewId="0">
      <selection activeCell="L15" sqref="L15"/>
    </sheetView>
  </sheetViews>
  <sheetFormatPr defaultColWidth="9" defaultRowHeight="13.5" outlineLevelCol="3"/>
  <cols>
    <col min="1" max="1" width="50.75" customWidth="1"/>
    <col min="2" max="4" width="20.625" customWidth="1"/>
  </cols>
  <sheetData>
    <row r="1" ht="45" customHeight="1" spans="1:4">
      <c r="A1" s="132" t="s">
        <v>1749</v>
      </c>
      <c r="B1" s="132"/>
      <c r="C1" s="132"/>
      <c r="D1" s="132"/>
    </row>
    <row r="2" ht="20.1" customHeight="1" spans="1:4">
      <c r="A2" s="133"/>
      <c r="B2" s="133"/>
      <c r="C2" s="133"/>
      <c r="D2" s="134" t="s">
        <v>2</v>
      </c>
    </row>
    <row r="3" ht="45" customHeight="1" spans="1:4">
      <c r="A3" s="135" t="s">
        <v>1750</v>
      </c>
      <c r="B3" s="136" t="s">
        <v>5</v>
      </c>
      <c r="C3" s="136" t="s">
        <v>6</v>
      </c>
      <c r="D3" s="136" t="s">
        <v>7</v>
      </c>
    </row>
    <row r="4" ht="36" customHeight="1" spans="1:4">
      <c r="A4" s="124" t="s">
        <v>1715</v>
      </c>
      <c r="B4" s="77">
        <v>18</v>
      </c>
      <c r="C4" s="77">
        <v>18</v>
      </c>
      <c r="D4" s="78"/>
    </row>
    <row r="5" ht="36" customHeight="1" spans="1:4">
      <c r="A5" s="137" t="s">
        <v>1751</v>
      </c>
      <c r="B5" s="138"/>
      <c r="C5" s="138"/>
      <c r="D5" s="139"/>
    </row>
    <row r="6" ht="36" customHeight="1" spans="1:4">
      <c r="A6" s="137" t="s">
        <v>1721</v>
      </c>
      <c r="B6" s="77">
        <v>18</v>
      </c>
      <c r="C6" s="77">
        <v>18</v>
      </c>
      <c r="D6" s="140">
        <f>IF(B6&gt;0,C6/B6-1,IF(B6&lt;0,-(C6/B6-1),""))</f>
        <v>0</v>
      </c>
    </row>
    <row r="7" ht="36" customHeight="1" spans="1:4">
      <c r="A7" s="124" t="s">
        <v>1722</v>
      </c>
      <c r="B7" s="141"/>
      <c r="C7" s="141"/>
      <c r="D7" s="140" t="str">
        <f t="shared" ref="D7:D21" si="0">IF(B7&gt;0,C7/B7-1,IF(B7&lt;0,-(C7/B7-1),""))</f>
        <v/>
      </c>
    </row>
    <row r="8" ht="36" customHeight="1" spans="1:4">
      <c r="A8" s="137" t="s">
        <v>1723</v>
      </c>
      <c r="B8" s="138"/>
      <c r="C8" s="138"/>
      <c r="D8" s="140" t="str">
        <f t="shared" si="0"/>
        <v/>
      </c>
    </row>
    <row r="9" ht="36" customHeight="1" spans="1:4">
      <c r="A9" s="137" t="s">
        <v>1727</v>
      </c>
      <c r="B9" s="138"/>
      <c r="C9" s="138"/>
      <c r="D9" s="140" t="str">
        <f t="shared" si="0"/>
        <v/>
      </c>
    </row>
    <row r="10" ht="36" customHeight="1" spans="1:4">
      <c r="A10" s="124" t="s">
        <v>1728</v>
      </c>
      <c r="B10" s="141">
        <f>B11</f>
        <v>0</v>
      </c>
      <c r="C10" s="141">
        <f>C11</f>
        <v>0</v>
      </c>
      <c r="D10" s="140" t="str">
        <f t="shared" si="0"/>
        <v/>
      </c>
    </row>
    <row r="11" ht="36" customHeight="1" spans="1:4">
      <c r="A11" s="137" t="s">
        <v>1729</v>
      </c>
      <c r="B11" s="138"/>
      <c r="C11" s="138"/>
      <c r="D11" s="140" t="str">
        <f t="shared" si="0"/>
        <v/>
      </c>
    </row>
    <row r="12" ht="36" customHeight="1" spans="1:4">
      <c r="A12" s="124" t="s">
        <v>1730</v>
      </c>
      <c r="B12" s="141"/>
      <c r="C12" s="141"/>
      <c r="D12" s="140" t="str">
        <f t="shared" si="0"/>
        <v/>
      </c>
    </row>
    <row r="13" ht="36" customHeight="1" spans="1:4">
      <c r="A13" s="142" t="s">
        <v>1752</v>
      </c>
      <c r="B13" s="138"/>
      <c r="C13" s="138"/>
      <c r="D13" s="140" t="str">
        <f t="shared" si="0"/>
        <v/>
      </c>
    </row>
    <row r="14" ht="36" customHeight="1" spans="1:4">
      <c r="A14" s="124" t="s">
        <v>1732</v>
      </c>
      <c r="B14" s="141"/>
      <c r="C14" s="141"/>
      <c r="D14" s="140" t="str">
        <f t="shared" si="0"/>
        <v/>
      </c>
    </row>
    <row r="15" ht="36" customHeight="1" spans="1:4">
      <c r="A15" s="137" t="s">
        <v>1733</v>
      </c>
      <c r="B15" s="138"/>
      <c r="C15" s="138"/>
      <c r="D15" s="140" t="str">
        <f t="shared" si="0"/>
        <v/>
      </c>
    </row>
    <row r="16" ht="36" customHeight="1" spans="1:4">
      <c r="A16" s="143" t="s">
        <v>1753</v>
      </c>
      <c r="B16" s="141"/>
      <c r="C16" s="141"/>
      <c r="D16" s="140" t="str">
        <f t="shared" si="0"/>
        <v/>
      </c>
    </row>
    <row r="17" ht="36" customHeight="1" spans="1:4">
      <c r="A17" s="144" t="s">
        <v>96</v>
      </c>
      <c r="B17" s="141">
        <v>1</v>
      </c>
      <c r="C17" s="141">
        <v>1</v>
      </c>
      <c r="D17" s="140">
        <f t="shared" si="0"/>
        <v>0</v>
      </c>
    </row>
    <row r="18" ht="36" customHeight="1" spans="1:4">
      <c r="A18" s="145" t="s">
        <v>1735</v>
      </c>
      <c r="B18" s="146"/>
      <c r="C18" s="138"/>
      <c r="D18" s="140" t="str">
        <f t="shared" si="0"/>
        <v/>
      </c>
    </row>
    <row r="19" ht="36" customHeight="1" spans="1:4">
      <c r="A19" s="145" t="s">
        <v>1736</v>
      </c>
      <c r="B19" s="77">
        <v>1</v>
      </c>
      <c r="C19" s="77">
        <v>1</v>
      </c>
      <c r="D19" s="140">
        <f t="shared" si="0"/>
        <v>0</v>
      </c>
    </row>
    <row r="20" ht="36" customHeight="1" spans="1:4">
      <c r="A20" s="147" t="s">
        <v>1737</v>
      </c>
      <c r="B20" s="148"/>
      <c r="C20" s="141"/>
      <c r="D20" s="140" t="str">
        <f t="shared" si="0"/>
        <v/>
      </c>
    </row>
    <row r="21" ht="36" customHeight="1" spans="1:4">
      <c r="A21" s="143" t="s">
        <v>103</v>
      </c>
      <c r="B21" s="141">
        <f>B4+B17</f>
        <v>19</v>
      </c>
      <c r="C21" s="141">
        <f>C4+C17</f>
        <v>19</v>
      </c>
      <c r="D21" s="140">
        <f t="shared" si="0"/>
        <v>0</v>
      </c>
    </row>
    <row r="22" spans="2:2">
      <c r="B22" s="149"/>
    </row>
    <row r="23" spans="2:3">
      <c r="B23" s="150"/>
      <c r="C23" s="150"/>
    </row>
    <row r="24" spans="2:2">
      <c r="B24" s="149"/>
    </row>
    <row r="25" spans="2:3">
      <c r="B25" s="150"/>
      <c r="C25" s="150"/>
    </row>
    <row r="26" spans="2:2">
      <c r="B26" s="149"/>
    </row>
    <row r="27" spans="2:2">
      <c r="B27" s="149"/>
    </row>
    <row r="28" spans="2:3">
      <c r="B28" s="150"/>
      <c r="C28" s="150"/>
    </row>
    <row r="29" spans="2:2">
      <c r="B29" s="149"/>
    </row>
    <row r="30" spans="2:2">
      <c r="B30" s="149"/>
    </row>
    <row r="31" spans="2:2">
      <c r="B31" s="149"/>
    </row>
    <row r="32" spans="2:2">
      <c r="B32" s="149"/>
    </row>
    <row r="33" spans="2:3">
      <c r="B33" s="150"/>
      <c r="C33" s="150"/>
    </row>
    <row r="34" spans="2:2">
      <c r="B34" s="149"/>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5"/>
  <sheetViews>
    <sheetView showZeros="0" zoomScaleSheetLayoutView="85" workbookViewId="0">
      <selection activeCell="K20" sqref="K20"/>
    </sheetView>
  </sheetViews>
  <sheetFormatPr defaultColWidth="9" defaultRowHeight="14.25" outlineLevelCol="1"/>
  <cols>
    <col min="1" max="1" width="36.25" style="115" customWidth="1"/>
    <col min="2" max="2" width="45.5" style="117" customWidth="1"/>
    <col min="3" max="3" width="12.625" style="115"/>
    <col min="4" max="16374" width="9" style="115"/>
    <col min="16375" max="16376" width="35.625" style="115"/>
    <col min="16377" max="16377" width="9" style="115"/>
    <col min="16378" max="16384" width="9" style="118"/>
  </cols>
  <sheetData>
    <row r="1" s="115" customFormat="1" ht="45" customHeight="1" spans="1:2">
      <c r="A1" s="119" t="s">
        <v>1754</v>
      </c>
      <c r="B1" s="120"/>
    </row>
    <row r="2" s="115" customFormat="1" ht="20.1" customHeight="1" spans="1:2">
      <c r="A2" s="121"/>
      <c r="B2" s="122" t="s">
        <v>2</v>
      </c>
    </row>
    <row r="3" s="116" customFormat="1" ht="45" customHeight="1" spans="1:2">
      <c r="A3" s="123" t="s">
        <v>1755</v>
      </c>
      <c r="B3" s="123" t="s">
        <v>1756</v>
      </c>
    </row>
    <row r="4" s="115" customFormat="1" ht="36" customHeight="1" spans="1:2">
      <c r="A4" s="130" t="s">
        <v>1757</v>
      </c>
      <c r="B4" s="126"/>
    </row>
    <row r="5" s="115" customFormat="1" ht="36" customHeight="1" spans="1:2">
      <c r="A5" s="130" t="s">
        <v>1758</v>
      </c>
      <c r="B5" s="126"/>
    </row>
    <row r="6" s="115" customFormat="1" ht="36" customHeight="1" spans="1:2">
      <c r="A6" s="130" t="s">
        <v>1759</v>
      </c>
      <c r="B6" s="125"/>
    </row>
    <row r="7" s="115" customFormat="1" ht="36" customHeight="1" spans="1:2">
      <c r="A7" s="130" t="s">
        <v>1760</v>
      </c>
      <c r="B7" s="126"/>
    </row>
    <row r="8" s="115" customFormat="1" ht="36" customHeight="1" spans="1:2">
      <c r="A8" s="130" t="s">
        <v>1761</v>
      </c>
      <c r="B8" s="126"/>
    </row>
    <row r="9" s="115" customFormat="1" ht="36" customHeight="1" spans="1:2">
      <c r="A9" s="130" t="s">
        <v>1762</v>
      </c>
      <c r="B9" s="126"/>
    </row>
    <row r="10" s="115" customFormat="1" ht="36" customHeight="1" spans="1:2">
      <c r="A10" s="130" t="s">
        <v>1763</v>
      </c>
      <c r="B10" s="126"/>
    </row>
    <row r="11" s="115" customFormat="1" ht="36" customHeight="1" spans="1:2">
      <c r="A11" s="130"/>
      <c r="B11" s="126"/>
    </row>
    <row r="12" s="115" customFormat="1" ht="36" customHeight="1" spans="1:2">
      <c r="A12" s="130"/>
      <c r="B12" s="126"/>
    </row>
    <row r="13" s="115" customFormat="1" ht="36" customHeight="1" spans="1:2">
      <c r="A13" s="130"/>
      <c r="B13" s="126"/>
    </row>
    <row r="14" s="115" customFormat="1" ht="31.15" customHeight="1" spans="1:2">
      <c r="A14" s="128" t="s">
        <v>1764</v>
      </c>
      <c r="B14" s="129"/>
    </row>
    <row r="15" spans="1:2">
      <c r="A15" s="115" t="s">
        <v>1765</v>
      </c>
      <c r="B15" s="131"/>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10"/>
  <sheetViews>
    <sheetView showZeros="0" zoomScale="130" zoomScaleNormal="130" workbookViewId="0">
      <selection activeCell="F7" sqref="F7"/>
    </sheetView>
  </sheetViews>
  <sheetFormatPr defaultColWidth="9" defaultRowHeight="14.25" outlineLevelCol="1"/>
  <cols>
    <col min="1" max="1" width="46.625" style="115" customWidth="1"/>
    <col min="2" max="2" width="38" style="117" customWidth="1"/>
    <col min="3" max="16371" width="9" style="115"/>
    <col min="16372" max="16373" width="35.625" style="115"/>
    <col min="16374" max="16374" width="9" style="115"/>
    <col min="16375" max="16384" width="9" style="118"/>
  </cols>
  <sheetData>
    <row r="1" s="115" customFormat="1" ht="45" customHeight="1" spans="1:2">
      <c r="A1" s="119" t="s">
        <v>1766</v>
      </c>
      <c r="B1" s="120"/>
    </row>
    <row r="2" s="115" customFormat="1" ht="20.1" customHeight="1" spans="1:2">
      <c r="A2" s="121"/>
      <c r="B2" s="122" t="s">
        <v>2</v>
      </c>
    </row>
    <row r="3" s="116" customFormat="1" ht="45" customHeight="1" spans="1:2">
      <c r="A3" s="123" t="s">
        <v>1767</v>
      </c>
      <c r="B3" s="123" t="s">
        <v>1756</v>
      </c>
    </row>
    <row r="4" s="115" customFormat="1" ht="36" customHeight="1" spans="1:2">
      <c r="A4" s="124"/>
      <c r="B4" s="125"/>
    </row>
    <row r="5" s="115" customFormat="1" ht="36" customHeight="1" spans="1:2">
      <c r="A5" s="124"/>
      <c r="B5" s="126"/>
    </row>
    <row r="6" s="115" customFormat="1" ht="36" customHeight="1" spans="1:2">
      <c r="A6" s="127"/>
      <c r="B6" s="126"/>
    </row>
    <row r="7" s="115" customFormat="1" ht="36" customHeight="1" spans="1:2">
      <c r="A7" s="127"/>
      <c r="B7" s="126"/>
    </row>
    <row r="8" s="115" customFormat="1" ht="31.15" customHeight="1" spans="1:2">
      <c r="A8" s="128" t="s">
        <v>1764</v>
      </c>
      <c r="B8" s="129"/>
    </row>
    <row r="9" s="115" customFormat="1" ht="27" customHeight="1" spans="1:2">
      <c r="A9" s="115" t="s">
        <v>1765</v>
      </c>
      <c r="B9" s="117"/>
    </row>
    <row r="10" s="115" customFormat="1" spans="2:2">
      <c r="B10" s="117"/>
    </row>
  </sheetData>
  <mergeCells count="1">
    <mergeCell ref="A1:B1"/>
  </mergeCells>
  <conditionalFormatting sqref="B3:G3">
    <cfRule type="cellIs" dxfId="0" priority="2" stopIfTrue="1" operator="lessThanOrEqual">
      <formula>-1</formula>
    </cfRule>
  </conditionalFormatting>
  <conditionalFormatting sqref="B4:G5">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theme="0" tint="-0.05"/>
  </sheetPr>
  <dimension ref="A1:D42"/>
  <sheetViews>
    <sheetView showGridLines="0" showZeros="0" zoomScaleSheetLayoutView="70" workbookViewId="0">
      <selection activeCell="K20" sqref="K20"/>
    </sheetView>
  </sheetViews>
  <sheetFormatPr defaultColWidth="9" defaultRowHeight="14.25" outlineLevelCol="3"/>
  <cols>
    <col min="1" max="1" width="52.5" style="102" customWidth="1"/>
    <col min="2" max="4" width="20.625" style="102" customWidth="1"/>
    <col min="5" max="5" width="8.75" style="102" customWidth="1"/>
    <col min="6" max="16384" width="9" style="102"/>
  </cols>
  <sheetData>
    <row r="1" ht="45" customHeight="1" spans="1:4">
      <c r="A1" s="103" t="s">
        <v>1768</v>
      </c>
      <c r="B1" s="103"/>
      <c r="C1" s="103"/>
      <c r="D1" s="103"/>
    </row>
    <row r="2" s="109" customFormat="1" ht="20.1" customHeight="1" spans="1:4">
      <c r="A2" s="110"/>
      <c r="B2" s="111"/>
      <c r="C2" s="112"/>
      <c r="D2" s="113" t="s">
        <v>2</v>
      </c>
    </row>
    <row r="3" ht="45" customHeight="1" spans="1:4">
      <c r="A3" s="114" t="s">
        <v>1769</v>
      </c>
      <c r="B3" s="75" t="s">
        <v>5</v>
      </c>
      <c r="C3" s="75" t="s">
        <v>6</v>
      </c>
      <c r="D3" s="75" t="s">
        <v>7</v>
      </c>
    </row>
    <row r="4" ht="36" customHeight="1" spans="1:4">
      <c r="A4" s="94" t="s">
        <v>1770</v>
      </c>
      <c r="B4" s="77">
        <v>9147</v>
      </c>
      <c r="C4" s="77">
        <v>9411</v>
      </c>
      <c r="D4" s="78">
        <f>IF(B4&lt;&gt;0,C4/B4-1,"")</f>
        <v>0.029</v>
      </c>
    </row>
    <row r="5" ht="36" customHeight="1" spans="1:4">
      <c r="A5" s="95" t="s">
        <v>1771</v>
      </c>
      <c r="B5" s="77">
        <v>8489</v>
      </c>
      <c r="C5" s="77">
        <v>8802</v>
      </c>
      <c r="D5" s="78">
        <f t="shared" ref="D5:D14" si="0">IF(B5&lt;&gt;0,C5/B5-1,"")</f>
        <v>0.037</v>
      </c>
    </row>
    <row r="6" ht="36" customHeight="1" spans="1:4">
      <c r="A6" s="95" t="s">
        <v>1772</v>
      </c>
      <c r="B6" s="77">
        <v>19</v>
      </c>
      <c r="C6" s="77">
        <v>19</v>
      </c>
      <c r="D6" s="78">
        <f t="shared" si="0"/>
        <v>0</v>
      </c>
    </row>
    <row r="7" s="101" customFormat="1" ht="36" customHeight="1" spans="1:4">
      <c r="A7" s="95" t="s">
        <v>1773</v>
      </c>
      <c r="B7" s="77"/>
      <c r="C7" s="77"/>
      <c r="D7" s="78" t="str">
        <f t="shared" si="0"/>
        <v/>
      </c>
    </row>
    <row r="8" ht="36" customHeight="1" spans="1:4">
      <c r="A8" s="94" t="s">
        <v>1774</v>
      </c>
      <c r="B8" s="77">
        <v>13721</v>
      </c>
      <c r="C8" s="77">
        <v>12600</v>
      </c>
      <c r="D8" s="78">
        <f t="shared" si="0"/>
        <v>-0.082</v>
      </c>
    </row>
    <row r="9" ht="36" customHeight="1" spans="1:4">
      <c r="A9" s="95" t="s">
        <v>1771</v>
      </c>
      <c r="B9" s="77">
        <v>11795</v>
      </c>
      <c r="C9" s="77">
        <v>11821</v>
      </c>
      <c r="D9" s="78">
        <f t="shared" si="0"/>
        <v>0.002</v>
      </c>
    </row>
    <row r="10" ht="36" customHeight="1" spans="1:4">
      <c r="A10" s="95" t="s">
        <v>1772</v>
      </c>
      <c r="B10" s="77">
        <v>65</v>
      </c>
      <c r="C10" s="77">
        <v>379</v>
      </c>
      <c r="D10" s="78">
        <f t="shared" si="0"/>
        <v>4.831</v>
      </c>
    </row>
    <row r="11" ht="36" customHeight="1" spans="1:4">
      <c r="A11" s="95" t="s">
        <v>1773</v>
      </c>
      <c r="B11" s="77">
        <v>1735</v>
      </c>
      <c r="C11" s="77">
        <v>300</v>
      </c>
      <c r="D11" s="78">
        <f t="shared" si="0"/>
        <v>-0.827</v>
      </c>
    </row>
    <row r="12" ht="36" customHeight="1" spans="1:4">
      <c r="A12" s="94" t="s">
        <v>1775</v>
      </c>
      <c r="B12" s="77">
        <v>556</v>
      </c>
      <c r="C12" s="77">
        <v>558</v>
      </c>
      <c r="D12" s="78">
        <f t="shared" si="0"/>
        <v>0.004</v>
      </c>
    </row>
    <row r="13" ht="36" customHeight="1" spans="1:4">
      <c r="A13" s="95" t="s">
        <v>1771</v>
      </c>
      <c r="B13" s="77">
        <v>551</v>
      </c>
      <c r="C13" s="77">
        <v>555</v>
      </c>
      <c r="D13" s="78">
        <f t="shared" si="0"/>
        <v>0.007</v>
      </c>
    </row>
    <row r="14" ht="36" customHeight="1" spans="1:4">
      <c r="A14" s="95" t="s">
        <v>1772</v>
      </c>
      <c r="B14" s="77">
        <v>1</v>
      </c>
      <c r="C14" s="77">
        <v>1</v>
      </c>
      <c r="D14" s="78">
        <f t="shared" si="0"/>
        <v>0</v>
      </c>
    </row>
    <row r="15" ht="36" customHeight="1" spans="1:4">
      <c r="A15" s="95" t="s">
        <v>1773</v>
      </c>
      <c r="B15" s="77"/>
      <c r="C15" s="77"/>
      <c r="D15" s="96" t="str">
        <f>IF(B15&gt;0,C15/B15-1,IF(B15&lt;0,-(C15/B15-1),""))</f>
        <v/>
      </c>
    </row>
    <row r="16" ht="36" customHeight="1" spans="1:4">
      <c r="A16" s="94" t="s">
        <v>1776</v>
      </c>
      <c r="B16" s="77">
        <v>0</v>
      </c>
      <c r="C16" s="77">
        <f>SUM(C17:C19)</f>
        <v>0</v>
      </c>
      <c r="D16" s="78" t="str">
        <f t="shared" ref="D16:D38" si="1">IF(B16&lt;&gt;0,C16/B16-1,"")</f>
        <v/>
      </c>
    </row>
    <row r="17" ht="36" customHeight="1" spans="1:4">
      <c r="A17" s="95" t="s">
        <v>1771</v>
      </c>
      <c r="B17" s="77"/>
      <c r="C17" s="77"/>
      <c r="D17" s="78" t="str">
        <f t="shared" si="1"/>
        <v/>
      </c>
    </row>
    <row r="18" ht="36" customHeight="1" spans="1:4">
      <c r="A18" s="95" t="s">
        <v>1772</v>
      </c>
      <c r="B18" s="77"/>
      <c r="C18" s="77"/>
      <c r="D18" s="78" t="str">
        <f t="shared" si="1"/>
        <v/>
      </c>
    </row>
    <row r="19" ht="36" customHeight="1" spans="1:4">
      <c r="A19" s="95" t="s">
        <v>1773</v>
      </c>
      <c r="B19" s="77"/>
      <c r="C19" s="77"/>
      <c r="D19" s="78" t="str">
        <f t="shared" si="1"/>
        <v/>
      </c>
    </row>
    <row r="20" ht="36" customHeight="1" spans="1:4">
      <c r="A20" s="94" t="s">
        <v>1777</v>
      </c>
      <c r="B20" s="77">
        <v>702</v>
      </c>
      <c r="C20" s="77">
        <v>483</v>
      </c>
      <c r="D20" s="78">
        <f t="shared" si="1"/>
        <v>-0.312</v>
      </c>
    </row>
    <row r="21" ht="36" customHeight="1" spans="1:4">
      <c r="A21" s="95" t="s">
        <v>1771</v>
      </c>
      <c r="B21" s="77">
        <v>701</v>
      </c>
      <c r="C21" s="77">
        <v>482</v>
      </c>
      <c r="D21" s="78">
        <f t="shared" si="1"/>
        <v>-0.312</v>
      </c>
    </row>
    <row r="22" ht="36" customHeight="1" spans="1:4">
      <c r="A22" s="95" t="s">
        <v>1772</v>
      </c>
      <c r="B22" s="77">
        <v>1</v>
      </c>
      <c r="C22" s="77">
        <v>1</v>
      </c>
      <c r="D22" s="78">
        <f t="shared" si="1"/>
        <v>0</v>
      </c>
    </row>
    <row r="23" ht="36" customHeight="1" spans="1:4">
      <c r="A23" s="95" t="s">
        <v>1773</v>
      </c>
      <c r="B23" s="77"/>
      <c r="C23" s="77"/>
      <c r="D23" s="78" t="str">
        <f t="shared" si="1"/>
        <v/>
      </c>
    </row>
    <row r="24" ht="36" customHeight="1" spans="1:4">
      <c r="A24" s="94" t="s">
        <v>1778</v>
      </c>
      <c r="B24" s="77">
        <v>8876</v>
      </c>
      <c r="C24" s="77">
        <v>10419</v>
      </c>
      <c r="D24" s="78">
        <f t="shared" si="1"/>
        <v>0.174</v>
      </c>
    </row>
    <row r="25" ht="36" customHeight="1" spans="1:4">
      <c r="A25" s="95" t="s">
        <v>1771</v>
      </c>
      <c r="B25" s="77">
        <v>2679</v>
      </c>
      <c r="C25" s="77">
        <v>2787</v>
      </c>
      <c r="D25" s="78">
        <f t="shared" si="1"/>
        <v>0.04</v>
      </c>
    </row>
    <row r="26" ht="36" customHeight="1" spans="1:4">
      <c r="A26" s="95" t="s">
        <v>1772</v>
      </c>
      <c r="B26" s="77">
        <v>71</v>
      </c>
      <c r="C26" s="77">
        <v>824</v>
      </c>
      <c r="D26" s="78">
        <f t="shared" si="1"/>
        <v>10.606</v>
      </c>
    </row>
    <row r="27" ht="36" customHeight="1" spans="1:4">
      <c r="A27" s="95" t="s">
        <v>1773</v>
      </c>
      <c r="B27" s="77">
        <v>5054</v>
      </c>
      <c r="C27" s="77">
        <v>5989</v>
      </c>
      <c r="D27" s="78">
        <f t="shared" si="1"/>
        <v>0.185</v>
      </c>
    </row>
    <row r="28" ht="36" customHeight="1" spans="1:4">
      <c r="A28" s="94" t="s">
        <v>1779</v>
      </c>
      <c r="B28" s="77">
        <v>0</v>
      </c>
      <c r="C28" s="77">
        <f>SUM(C29:C31)</f>
        <v>0</v>
      </c>
      <c r="D28" s="78" t="str">
        <f t="shared" si="1"/>
        <v/>
      </c>
    </row>
    <row r="29" ht="36" customHeight="1" spans="1:4">
      <c r="A29" s="95" t="s">
        <v>1771</v>
      </c>
      <c r="B29" s="77"/>
      <c r="C29" s="77"/>
      <c r="D29" s="78" t="str">
        <f t="shared" si="1"/>
        <v/>
      </c>
    </row>
    <row r="30" ht="36" customHeight="1" spans="1:4">
      <c r="A30" s="95" t="s">
        <v>1772</v>
      </c>
      <c r="B30" s="77"/>
      <c r="C30" s="77"/>
      <c r="D30" s="78" t="str">
        <f t="shared" si="1"/>
        <v/>
      </c>
    </row>
    <row r="31" ht="36" customHeight="1" spans="1:4">
      <c r="A31" s="95" t="s">
        <v>1773</v>
      </c>
      <c r="B31" s="77"/>
      <c r="C31" s="77"/>
      <c r="D31" s="78" t="str">
        <f t="shared" si="1"/>
        <v/>
      </c>
    </row>
    <row r="32" ht="36" customHeight="1" spans="1:4">
      <c r="A32" s="81" t="s">
        <v>1780</v>
      </c>
      <c r="B32" s="77">
        <f>B4+B8+B12+B20+B24</f>
        <v>33002</v>
      </c>
      <c r="C32" s="77">
        <f>C4+C8+C12+C20+C24</f>
        <v>33471</v>
      </c>
      <c r="D32" s="78">
        <f t="shared" si="1"/>
        <v>0.014</v>
      </c>
    </row>
    <row r="33" ht="36" customHeight="1" spans="1:4">
      <c r="A33" s="95" t="s">
        <v>1781</v>
      </c>
      <c r="B33" s="77">
        <v>24215</v>
      </c>
      <c r="C33" s="77">
        <v>24447</v>
      </c>
      <c r="D33" s="78">
        <f t="shared" si="1"/>
        <v>0.01</v>
      </c>
    </row>
    <row r="34" ht="36" customHeight="1" spans="1:4">
      <c r="A34" s="95" t="s">
        <v>1782</v>
      </c>
      <c r="B34" s="77">
        <v>157</v>
      </c>
      <c r="C34" s="77">
        <v>1224</v>
      </c>
      <c r="D34" s="78">
        <f t="shared" si="1"/>
        <v>6.796</v>
      </c>
    </row>
    <row r="35" ht="36" customHeight="1" spans="1:4">
      <c r="A35" s="95" t="s">
        <v>1783</v>
      </c>
      <c r="B35" s="77">
        <v>6789</v>
      </c>
      <c r="C35" s="77">
        <v>6289</v>
      </c>
      <c r="D35" s="78">
        <f t="shared" si="1"/>
        <v>-0.074</v>
      </c>
    </row>
    <row r="36" ht="36" customHeight="1" spans="1:4">
      <c r="A36" s="84" t="s">
        <v>1784</v>
      </c>
      <c r="B36" s="77">
        <v>8485</v>
      </c>
      <c r="C36" s="77">
        <v>15988</v>
      </c>
      <c r="D36" s="78">
        <f t="shared" si="1"/>
        <v>0.884</v>
      </c>
    </row>
    <row r="37" ht="36" customHeight="1" spans="1:4">
      <c r="A37" s="97" t="s">
        <v>1785</v>
      </c>
      <c r="B37" s="98"/>
      <c r="C37" s="99"/>
      <c r="D37" s="78" t="str">
        <f t="shared" si="1"/>
        <v/>
      </c>
    </row>
    <row r="38" ht="36" customHeight="1" spans="1:4">
      <c r="A38" s="81" t="s">
        <v>1786</v>
      </c>
      <c r="B38" s="98">
        <f>B32+B36</f>
        <v>41487</v>
      </c>
      <c r="C38" s="98">
        <f>C32+C36</f>
        <v>49459</v>
      </c>
      <c r="D38" s="78">
        <f t="shared" si="1"/>
        <v>0.192</v>
      </c>
    </row>
    <row r="39" spans="2:3">
      <c r="B39" s="108"/>
      <c r="C39" s="108"/>
    </row>
    <row r="40" spans="2:3">
      <c r="B40" s="108"/>
      <c r="C40" s="108"/>
    </row>
    <row r="41" spans="2:3">
      <c r="B41" s="108"/>
      <c r="C41" s="108"/>
    </row>
    <row r="42" spans="2:3">
      <c r="B42" s="108"/>
      <c r="C42" s="108"/>
    </row>
  </sheetData>
  <mergeCells count="1">
    <mergeCell ref="A1:D1"/>
  </mergeCells>
  <conditionalFormatting sqref="D15">
    <cfRule type="cellIs" dxfId="3" priority="57"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theme="0" tint="-0.05"/>
  </sheetPr>
  <dimension ref="A1:D26"/>
  <sheetViews>
    <sheetView showGridLines="0" showZeros="0" zoomScaleSheetLayoutView="85" workbookViewId="0">
      <selection activeCell="K20" sqref="K20"/>
    </sheetView>
  </sheetViews>
  <sheetFormatPr defaultColWidth="9" defaultRowHeight="14.25" outlineLevelCol="3"/>
  <cols>
    <col min="1" max="1" width="45.625" style="102" customWidth="1"/>
    <col min="2" max="4" width="20.625" style="102" customWidth="1"/>
    <col min="5" max="5" width="3.5" style="102" customWidth="1"/>
    <col min="6" max="16384" width="9" style="102"/>
  </cols>
  <sheetData>
    <row r="1" ht="45" customHeight="1" spans="1:4">
      <c r="A1" s="103" t="s">
        <v>1787</v>
      </c>
      <c r="B1" s="103"/>
      <c r="C1" s="103"/>
      <c r="D1" s="103"/>
    </row>
    <row r="2" ht="20.1" customHeight="1" spans="1:4">
      <c r="A2" s="104"/>
      <c r="B2" s="105"/>
      <c r="C2" s="106"/>
      <c r="D2" s="107" t="s">
        <v>1788</v>
      </c>
    </row>
    <row r="3" ht="45" customHeight="1" spans="1:4">
      <c r="A3" s="74" t="s">
        <v>1103</v>
      </c>
      <c r="B3" s="75" t="s">
        <v>5</v>
      </c>
      <c r="C3" s="75" t="s">
        <v>6</v>
      </c>
      <c r="D3" s="75" t="s">
        <v>7</v>
      </c>
    </row>
    <row r="4" ht="36" customHeight="1" spans="1:4">
      <c r="A4" s="76" t="s">
        <v>1789</v>
      </c>
      <c r="B4" s="77">
        <v>7557</v>
      </c>
      <c r="C4" s="77">
        <v>8039</v>
      </c>
      <c r="D4" s="78">
        <f>IF(B4&lt;&gt;0,C4/B4-1,"")</f>
        <v>0.064</v>
      </c>
    </row>
    <row r="5" ht="36" customHeight="1" spans="1:4">
      <c r="A5" s="79" t="s">
        <v>1790</v>
      </c>
      <c r="B5" s="77">
        <v>7417</v>
      </c>
      <c r="C5" s="77">
        <v>7924</v>
      </c>
      <c r="D5" s="78">
        <f t="shared" ref="D5:D22" si="0">IF(B5&lt;&gt;0,C5/B5-1,"")</f>
        <v>0.068</v>
      </c>
    </row>
    <row r="6" ht="36" customHeight="1" spans="1:4">
      <c r="A6" s="80" t="s">
        <v>1791</v>
      </c>
      <c r="B6" s="77">
        <v>13613</v>
      </c>
      <c r="C6" s="77">
        <v>14863</v>
      </c>
      <c r="D6" s="78">
        <f t="shared" si="0"/>
        <v>0.092</v>
      </c>
    </row>
    <row r="7" ht="36" customHeight="1" spans="1:4">
      <c r="A7" s="79" t="s">
        <v>1790</v>
      </c>
      <c r="B7" s="77">
        <v>13608</v>
      </c>
      <c r="C7" s="77">
        <v>14857</v>
      </c>
      <c r="D7" s="78">
        <f t="shared" si="0"/>
        <v>0.092</v>
      </c>
    </row>
    <row r="8" s="101" customFormat="1" ht="36" customHeight="1" spans="1:4">
      <c r="A8" s="76" t="s">
        <v>1792</v>
      </c>
      <c r="B8" s="77">
        <v>301</v>
      </c>
      <c r="C8" s="77">
        <v>366</v>
      </c>
      <c r="D8" s="78">
        <f t="shared" si="0"/>
        <v>0.216</v>
      </c>
    </row>
    <row r="9" s="101" customFormat="1" ht="36" customHeight="1" spans="1:4">
      <c r="A9" s="79" t="s">
        <v>1790</v>
      </c>
      <c r="B9" s="77">
        <v>178</v>
      </c>
      <c r="C9" s="77">
        <v>270</v>
      </c>
      <c r="D9" s="78">
        <f t="shared" si="0"/>
        <v>0.517</v>
      </c>
    </row>
    <row r="10" s="101" customFormat="1" ht="36" customHeight="1" spans="1:4">
      <c r="A10" s="76" t="s">
        <v>1793</v>
      </c>
      <c r="B10" s="77"/>
      <c r="C10" s="77"/>
      <c r="D10" s="78" t="str">
        <f t="shared" si="0"/>
        <v/>
      </c>
    </row>
    <row r="11" s="101" customFormat="1" ht="36" customHeight="1" spans="1:4">
      <c r="A11" s="79" t="s">
        <v>1790</v>
      </c>
      <c r="B11" s="77"/>
      <c r="C11" s="77"/>
      <c r="D11" s="78" t="str">
        <f t="shared" si="0"/>
        <v/>
      </c>
    </row>
    <row r="12" s="101" customFormat="1" ht="36" customHeight="1" spans="1:4">
      <c r="A12" s="76" t="s">
        <v>1794</v>
      </c>
      <c r="B12" s="77">
        <v>874</v>
      </c>
      <c r="C12" s="77">
        <v>1025</v>
      </c>
      <c r="D12" s="78">
        <f t="shared" si="0"/>
        <v>0.173</v>
      </c>
    </row>
    <row r="13" s="101" customFormat="1" ht="36" customHeight="1" spans="1:4">
      <c r="A13" s="79" t="s">
        <v>1790</v>
      </c>
      <c r="B13" s="77">
        <v>874</v>
      </c>
      <c r="C13" s="77">
        <v>1025</v>
      </c>
      <c r="D13" s="78">
        <f t="shared" si="0"/>
        <v>0.173</v>
      </c>
    </row>
    <row r="14" s="101" customFormat="1" ht="36" customHeight="1" spans="1:4">
      <c r="A14" s="76" t="s">
        <v>1795</v>
      </c>
      <c r="B14" s="77">
        <v>6039</v>
      </c>
      <c r="C14" s="77">
        <v>6558</v>
      </c>
      <c r="D14" s="78">
        <f t="shared" si="0"/>
        <v>0.086</v>
      </c>
    </row>
    <row r="15" ht="36" customHeight="1" spans="1:4">
      <c r="A15" s="79" t="s">
        <v>1790</v>
      </c>
      <c r="B15" s="77">
        <v>6029</v>
      </c>
      <c r="C15" s="77">
        <v>6550</v>
      </c>
      <c r="D15" s="78">
        <f t="shared" si="0"/>
        <v>0.086</v>
      </c>
    </row>
    <row r="16" ht="36" customHeight="1" spans="1:4">
      <c r="A16" s="76" t="s">
        <v>1796</v>
      </c>
      <c r="B16" s="77"/>
      <c r="C16" s="77"/>
      <c r="D16" s="78" t="str">
        <f t="shared" si="0"/>
        <v/>
      </c>
    </row>
    <row r="17" ht="36" customHeight="1" spans="1:4">
      <c r="A17" s="79" t="s">
        <v>1790</v>
      </c>
      <c r="B17" s="77"/>
      <c r="C17" s="77"/>
      <c r="D17" s="78" t="str">
        <f t="shared" si="0"/>
        <v/>
      </c>
    </row>
    <row r="18" ht="36" customHeight="1" spans="1:4">
      <c r="A18" s="81" t="s">
        <v>1797</v>
      </c>
      <c r="B18" s="82">
        <f>B4+B6+B8+B12+B14</f>
        <v>28384</v>
      </c>
      <c r="C18" s="82">
        <f>C4+C6+C8+C12+C14</f>
        <v>30851</v>
      </c>
      <c r="D18" s="78">
        <f t="shared" si="0"/>
        <v>0.087</v>
      </c>
    </row>
    <row r="19" ht="36" customHeight="1" spans="1:4">
      <c r="A19" s="79" t="s">
        <v>1798</v>
      </c>
      <c r="B19" s="77">
        <v>28106</v>
      </c>
      <c r="C19" s="77">
        <v>30626</v>
      </c>
      <c r="D19" s="78">
        <f t="shared" si="0"/>
        <v>0.09</v>
      </c>
    </row>
    <row r="20" ht="36" customHeight="1" spans="1:4">
      <c r="A20" s="83" t="s">
        <v>1799</v>
      </c>
      <c r="B20" s="82"/>
      <c r="C20" s="82"/>
      <c r="D20" s="78" t="str">
        <f t="shared" si="0"/>
        <v/>
      </c>
    </row>
    <row r="21" ht="36" customHeight="1" spans="1:4">
      <c r="A21" s="84" t="s">
        <v>1800</v>
      </c>
      <c r="B21" s="77">
        <v>10158</v>
      </c>
      <c r="C21" s="77">
        <v>22637</v>
      </c>
      <c r="D21" s="78">
        <f t="shared" si="0"/>
        <v>1.228</v>
      </c>
    </row>
    <row r="22" ht="36" customHeight="1" spans="1:4">
      <c r="A22" s="81" t="s">
        <v>1801</v>
      </c>
      <c r="B22" s="82">
        <f>B18+B21</f>
        <v>38542</v>
      </c>
      <c r="C22" s="82">
        <f>C18+C21</f>
        <v>53488</v>
      </c>
      <c r="D22" s="78">
        <f t="shared" si="0"/>
        <v>0.388</v>
      </c>
    </row>
    <row r="23" spans="2:3">
      <c r="B23" s="108"/>
      <c r="C23" s="108"/>
    </row>
    <row r="24" spans="2:3">
      <c r="B24" s="108"/>
      <c r="C24" s="108"/>
    </row>
    <row r="25" spans="2:3">
      <c r="B25" s="108"/>
      <c r="C25" s="108"/>
    </row>
    <row r="26" spans="2:3">
      <c r="B26" s="108"/>
      <c r="C26" s="108"/>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theme="0" tint="-0.05"/>
  </sheetPr>
  <dimension ref="A1:D42"/>
  <sheetViews>
    <sheetView showGridLines="0" showZeros="0" zoomScale="115" zoomScaleNormal="115" zoomScaleSheetLayoutView="85" workbookViewId="0">
      <selection activeCell="K20" sqref="K20"/>
    </sheetView>
  </sheetViews>
  <sheetFormatPr defaultColWidth="9" defaultRowHeight="14.25" outlineLevelCol="3"/>
  <cols>
    <col min="1" max="1" width="46.125" style="87" customWidth="1"/>
    <col min="2" max="4" width="20.625" style="87" customWidth="1"/>
    <col min="5" max="16384" width="9" style="87"/>
  </cols>
  <sheetData>
    <row r="1" ht="45" customHeight="1" spans="1:4">
      <c r="A1" s="88" t="s">
        <v>1802</v>
      </c>
      <c r="B1" s="88"/>
      <c r="C1" s="88"/>
      <c r="D1" s="88"/>
    </row>
    <row r="2" ht="20.1" customHeight="1" spans="1:4">
      <c r="A2" s="89"/>
      <c r="B2" s="90"/>
      <c r="C2" s="91"/>
      <c r="D2" s="92" t="s">
        <v>2</v>
      </c>
    </row>
    <row r="3" ht="45" customHeight="1" spans="1:4">
      <c r="A3" s="93" t="s">
        <v>1769</v>
      </c>
      <c r="B3" s="75" t="s">
        <v>5</v>
      </c>
      <c r="C3" s="75" t="s">
        <v>6</v>
      </c>
      <c r="D3" s="75" t="s">
        <v>7</v>
      </c>
    </row>
    <row r="4" ht="40.15" customHeight="1" spans="1:4">
      <c r="A4" s="94" t="s">
        <v>1770</v>
      </c>
      <c r="B4" s="77">
        <v>9147</v>
      </c>
      <c r="C4" s="77">
        <v>9411</v>
      </c>
      <c r="D4" s="78">
        <f t="shared" ref="D4:D14" si="0">IF(B4&lt;&gt;0,C4/B4-1,"")</f>
        <v>0.029</v>
      </c>
    </row>
    <row r="5" ht="40.15" customHeight="1" spans="1:4">
      <c r="A5" s="95" t="s">
        <v>1771</v>
      </c>
      <c r="B5" s="77">
        <v>8489</v>
      </c>
      <c r="C5" s="77">
        <v>8802</v>
      </c>
      <c r="D5" s="78">
        <f t="shared" si="0"/>
        <v>0.037</v>
      </c>
    </row>
    <row r="6" ht="40.15" customHeight="1" spans="1:4">
      <c r="A6" s="95" t="s">
        <v>1772</v>
      </c>
      <c r="B6" s="77">
        <v>19</v>
      </c>
      <c r="C6" s="77">
        <v>19</v>
      </c>
      <c r="D6" s="78">
        <f t="shared" si="0"/>
        <v>0</v>
      </c>
    </row>
    <row r="7" s="86" customFormat="1" ht="40.15" customHeight="1" spans="1:4">
      <c r="A7" s="95" t="s">
        <v>1773</v>
      </c>
      <c r="B7" s="77"/>
      <c r="C7" s="77"/>
      <c r="D7" s="78" t="str">
        <f t="shared" si="0"/>
        <v/>
      </c>
    </row>
    <row r="8" s="86" customFormat="1" ht="40.15" customHeight="1" spans="1:4">
      <c r="A8" s="94" t="s">
        <v>1774</v>
      </c>
      <c r="B8" s="77">
        <v>13721</v>
      </c>
      <c r="C8" s="77">
        <v>12600</v>
      </c>
      <c r="D8" s="78">
        <f t="shared" si="0"/>
        <v>-0.082</v>
      </c>
    </row>
    <row r="9" s="86" customFormat="1" ht="40.15" customHeight="1" spans="1:4">
      <c r="A9" s="95" t="s">
        <v>1771</v>
      </c>
      <c r="B9" s="77">
        <v>11795</v>
      </c>
      <c r="C9" s="77">
        <v>11821</v>
      </c>
      <c r="D9" s="78">
        <f t="shared" si="0"/>
        <v>0.002</v>
      </c>
    </row>
    <row r="10" s="86" customFormat="1" ht="40.15" customHeight="1" spans="1:4">
      <c r="A10" s="95" t="s">
        <v>1772</v>
      </c>
      <c r="B10" s="77">
        <v>65</v>
      </c>
      <c r="C10" s="77">
        <v>379</v>
      </c>
      <c r="D10" s="78">
        <f t="shared" si="0"/>
        <v>4.831</v>
      </c>
    </row>
    <row r="11" s="86" customFormat="1" ht="40.15" customHeight="1" spans="1:4">
      <c r="A11" s="95" t="s">
        <v>1773</v>
      </c>
      <c r="B11" s="77">
        <v>1735</v>
      </c>
      <c r="C11" s="77">
        <v>300</v>
      </c>
      <c r="D11" s="78">
        <f t="shared" si="0"/>
        <v>-0.827</v>
      </c>
    </row>
    <row r="12" s="86" customFormat="1" ht="40.15" customHeight="1" spans="1:4">
      <c r="A12" s="94" t="s">
        <v>1775</v>
      </c>
      <c r="B12" s="77">
        <v>556</v>
      </c>
      <c r="C12" s="77">
        <v>558</v>
      </c>
      <c r="D12" s="78">
        <f t="shared" si="0"/>
        <v>0.004</v>
      </c>
    </row>
    <row r="13" ht="40.15" customHeight="1" spans="1:4">
      <c r="A13" s="95" t="s">
        <v>1771</v>
      </c>
      <c r="B13" s="77">
        <v>551</v>
      </c>
      <c r="C13" s="77">
        <v>555</v>
      </c>
      <c r="D13" s="78">
        <f t="shared" si="0"/>
        <v>0.007</v>
      </c>
    </row>
    <row r="14" ht="40.15" customHeight="1" spans="1:4">
      <c r="A14" s="95" t="s">
        <v>1772</v>
      </c>
      <c r="B14" s="77">
        <v>1</v>
      </c>
      <c r="C14" s="77">
        <v>1</v>
      </c>
      <c r="D14" s="78">
        <f t="shared" si="0"/>
        <v>0</v>
      </c>
    </row>
    <row r="15" ht="40.15" customHeight="1" spans="1:4">
      <c r="A15" s="95" t="s">
        <v>1773</v>
      </c>
      <c r="B15" s="77"/>
      <c r="C15" s="77"/>
      <c r="D15" s="96" t="str">
        <f>IF(B15&gt;0,C15/B15-1,IF(B15&lt;0,-(C15/B15-1),""))</f>
        <v/>
      </c>
    </row>
    <row r="16" ht="40.15" customHeight="1" spans="1:4">
      <c r="A16" s="94" t="s">
        <v>1776</v>
      </c>
      <c r="B16" s="77">
        <v>0</v>
      </c>
      <c r="C16" s="77">
        <f>SUM(C17:C19)</f>
        <v>0</v>
      </c>
      <c r="D16" s="78" t="str">
        <f t="shared" ref="D16:D38" si="1">IF(B16&lt;&gt;0,C16/B16-1,"")</f>
        <v/>
      </c>
    </row>
    <row r="17" ht="40.15" customHeight="1" spans="1:4">
      <c r="A17" s="95" t="s">
        <v>1771</v>
      </c>
      <c r="B17" s="77"/>
      <c r="C17" s="77"/>
      <c r="D17" s="78" t="str">
        <f t="shared" si="1"/>
        <v/>
      </c>
    </row>
    <row r="18" ht="40.15" customHeight="1" spans="1:4">
      <c r="A18" s="95" t="s">
        <v>1772</v>
      </c>
      <c r="B18" s="77"/>
      <c r="C18" s="77"/>
      <c r="D18" s="78" t="str">
        <f t="shared" si="1"/>
        <v/>
      </c>
    </row>
    <row r="19" ht="40.15" customHeight="1" spans="1:4">
      <c r="A19" s="95" t="s">
        <v>1773</v>
      </c>
      <c r="B19" s="77"/>
      <c r="C19" s="77"/>
      <c r="D19" s="78" t="str">
        <f t="shared" si="1"/>
        <v/>
      </c>
    </row>
    <row r="20" ht="40.15" customHeight="1" spans="1:4">
      <c r="A20" s="94" t="s">
        <v>1777</v>
      </c>
      <c r="B20" s="77">
        <v>702</v>
      </c>
      <c r="C20" s="77">
        <v>483</v>
      </c>
      <c r="D20" s="78">
        <f t="shared" si="1"/>
        <v>-0.312</v>
      </c>
    </row>
    <row r="21" ht="40.15" customHeight="1" spans="1:4">
      <c r="A21" s="95" t="s">
        <v>1771</v>
      </c>
      <c r="B21" s="77">
        <v>701</v>
      </c>
      <c r="C21" s="77">
        <v>482</v>
      </c>
      <c r="D21" s="78">
        <f t="shared" si="1"/>
        <v>-0.312</v>
      </c>
    </row>
    <row r="22" ht="40.15" customHeight="1" spans="1:4">
      <c r="A22" s="95" t="s">
        <v>1772</v>
      </c>
      <c r="B22" s="77">
        <v>1</v>
      </c>
      <c r="C22" s="77">
        <v>1</v>
      </c>
      <c r="D22" s="78">
        <f t="shared" si="1"/>
        <v>0</v>
      </c>
    </row>
    <row r="23" ht="40.15" customHeight="1" spans="1:4">
      <c r="A23" s="95" t="s">
        <v>1773</v>
      </c>
      <c r="B23" s="77"/>
      <c r="C23" s="77"/>
      <c r="D23" s="78" t="str">
        <f t="shared" si="1"/>
        <v/>
      </c>
    </row>
    <row r="24" ht="40.15" customHeight="1" spans="1:4">
      <c r="A24" s="94" t="s">
        <v>1778</v>
      </c>
      <c r="B24" s="77">
        <v>8876</v>
      </c>
      <c r="C24" s="77">
        <v>10419</v>
      </c>
      <c r="D24" s="78">
        <f t="shared" si="1"/>
        <v>0.174</v>
      </c>
    </row>
    <row r="25" ht="40.15" customHeight="1" spans="1:4">
      <c r="A25" s="95" t="s">
        <v>1771</v>
      </c>
      <c r="B25" s="77">
        <v>2679</v>
      </c>
      <c r="C25" s="77">
        <v>2787</v>
      </c>
      <c r="D25" s="78">
        <f t="shared" si="1"/>
        <v>0.04</v>
      </c>
    </row>
    <row r="26" ht="40.15" customHeight="1" spans="1:4">
      <c r="A26" s="95" t="s">
        <v>1772</v>
      </c>
      <c r="B26" s="77">
        <v>71</v>
      </c>
      <c r="C26" s="77">
        <v>824</v>
      </c>
      <c r="D26" s="78">
        <f t="shared" si="1"/>
        <v>10.606</v>
      </c>
    </row>
    <row r="27" ht="40.15" customHeight="1" spans="1:4">
      <c r="A27" s="95" t="s">
        <v>1773</v>
      </c>
      <c r="B27" s="77">
        <v>5054</v>
      </c>
      <c r="C27" s="77">
        <v>5989</v>
      </c>
      <c r="D27" s="78">
        <f t="shared" si="1"/>
        <v>0.185</v>
      </c>
    </row>
    <row r="28" ht="40.15" customHeight="1" spans="1:4">
      <c r="A28" s="94" t="s">
        <v>1779</v>
      </c>
      <c r="B28" s="77">
        <v>0</v>
      </c>
      <c r="C28" s="77">
        <f>SUM(C29:C31)</f>
        <v>0</v>
      </c>
      <c r="D28" s="78" t="str">
        <f t="shared" si="1"/>
        <v/>
      </c>
    </row>
    <row r="29" ht="40.15" customHeight="1" spans="1:4">
      <c r="A29" s="95" t="s">
        <v>1771</v>
      </c>
      <c r="B29" s="77"/>
      <c r="C29" s="77"/>
      <c r="D29" s="78" t="str">
        <f t="shared" si="1"/>
        <v/>
      </c>
    </row>
    <row r="30" ht="40.15" customHeight="1" spans="1:4">
      <c r="A30" s="95" t="s">
        <v>1772</v>
      </c>
      <c r="B30" s="77"/>
      <c r="C30" s="77"/>
      <c r="D30" s="78" t="str">
        <f t="shared" si="1"/>
        <v/>
      </c>
    </row>
    <row r="31" ht="40.15" customHeight="1" spans="1:4">
      <c r="A31" s="95" t="s">
        <v>1773</v>
      </c>
      <c r="B31" s="77"/>
      <c r="C31" s="77"/>
      <c r="D31" s="78" t="str">
        <f t="shared" si="1"/>
        <v/>
      </c>
    </row>
    <row r="32" ht="40.15" customHeight="1" spans="1:4">
      <c r="A32" s="81" t="s">
        <v>1780</v>
      </c>
      <c r="B32" s="77">
        <f>B4+B8+B12+B20+B24</f>
        <v>33002</v>
      </c>
      <c r="C32" s="77">
        <f>C4+C8+C12+C20+C24</f>
        <v>33471</v>
      </c>
      <c r="D32" s="78">
        <f t="shared" si="1"/>
        <v>0.014</v>
      </c>
    </row>
    <row r="33" ht="40.15" customHeight="1" spans="1:4">
      <c r="A33" s="95" t="s">
        <v>1781</v>
      </c>
      <c r="B33" s="77">
        <v>24215</v>
      </c>
      <c r="C33" s="77">
        <v>24447</v>
      </c>
      <c r="D33" s="78">
        <f t="shared" si="1"/>
        <v>0.01</v>
      </c>
    </row>
    <row r="34" ht="40.15" customHeight="1" spans="1:4">
      <c r="A34" s="95" t="s">
        <v>1782</v>
      </c>
      <c r="B34" s="77">
        <v>157</v>
      </c>
      <c r="C34" s="77">
        <v>1224</v>
      </c>
      <c r="D34" s="78">
        <f t="shared" si="1"/>
        <v>6.796</v>
      </c>
    </row>
    <row r="35" ht="40.15" customHeight="1" spans="1:4">
      <c r="A35" s="95" t="s">
        <v>1783</v>
      </c>
      <c r="B35" s="77">
        <v>6789</v>
      </c>
      <c r="C35" s="77">
        <v>6289</v>
      </c>
      <c r="D35" s="78">
        <f t="shared" si="1"/>
        <v>-0.074</v>
      </c>
    </row>
    <row r="36" ht="40.15" customHeight="1" spans="1:4">
      <c r="A36" s="84" t="s">
        <v>1784</v>
      </c>
      <c r="B36" s="77">
        <v>8485</v>
      </c>
      <c r="C36" s="77">
        <v>15988</v>
      </c>
      <c r="D36" s="78">
        <f t="shared" si="1"/>
        <v>0.884</v>
      </c>
    </row>
    <row r="37" ht="40.15" customHeight="1" spans="1:4">
      <c r="A37" s="97" t="s">
        <v>1785</v>
      </c>
      <c r="B37" s="98"/>
      <c r="C37" s="99"/>
      <c r="D37" s="78" t="str">
        <f t="shared" si="1"/>
        <v/>
      </c>
    </row>
    <row r="38" ht="40.15" customHeight="1" spans="1:4">
      <c r="A38" s="81" t="s">
        <v>1786</v>
      </c>
      <c r="B38" s="98">
        <f>B32+B36</f>
        <v>41487</v>
      </c>
      <c r="C38" s="98">
        <f>C32+C36</f>
        <v>49459</v>
      </c>
      <c r="D38" s="78">
        <f t="shared" si="1"/>
        <v>0.192</v>
      </c>
    </row>
    <row r="39" spans="2:3">
      <c r="B39" s="100"/>
      <c r="C39" s="100"/>
    </row>
    <row r="40" spans="2:3">
      <c r="B40" s="100"/>
      <c r="C40" s="100"/>
    </row>
    <row r="41" spans="2:3">
      <c r="B41" s="100"/>
      <c r="C41" s="100"/>
    </row>
    <row r="42" spans="2:3">
      <c r="B42" s="100"/>
      <c r="C42" s="100"/>
    </row>
  </sheetData>
  <mergeCells count="1">
    <mergeCell ref="A1:D1"/>
  </mergeCells>
  <conditionalFormatting sqref="D15">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theme="0" tint="-0.05"/>
  </sheetPr>
  <dimension ref="A1:D26"/>
  <sheetViews>
    <sheetView showGridLines="0" showZeros="0" zoomScale="85" zoomScaleNormal="85" zoomScaleSheetLayoutView="70" workbookViewId="0">
      <selection activeCell="K20" sqref="K20"/>
    </sheetView>
  </sheetViews>
  <sheetFormatPr defaultColWidth="9" defaultRowHeight="14.25" outlineLevelCol="3"/>
  <cols>
    <col min="1" max="1" width="50.75" style="66" customWidth="1"/>
    <col min="2" max="3" width="20.625" style="67" customWidth="1"/>
    <col min="4" max="4" width="20.625" style="66" customWidth="1"/>
    <col min="5" max="243" width="9" style="66"/>
    <col min="244" max="244" width="41.625" style="66" customWidth="1"/>
    <col min="245" max="246" width="14.5" style="66" customWidth="1"/>
    <col min="247" max="247" width="13.875" style="66" customWidth="1"/>
    <col min="248" max="250" width="9" style="66"/>
    <col min="251" max="252" width="10.5" style="66" customWidth="1"/>
    <col min="253" max="499" width="9" style="66"/>
    <col min="500" max="500" width="41.625" style="66" customWidth="1"/>
    <col min="501" max="502" width="14.5" style="66" customWidth="1"/>
    <col min="503" max="503" width="13.875" style="66" customWidth="1"/>
    <col min="504" max="506" width="9" style="66"/>
    <col min="507" max="508" width="10.5" style="66" customWidth="1"/>
    <col min="509" max="755" width="9" style="66"/>
    <col min="756" max="756" width="41.625" style="66" customWidth="1"/>
    <col min="757" max="758" width="14.5" style="66" customWidth="1"/>
    <col min="759" max="759" width="13.875" style="66" customWidth="1"/>
    <col min="760" max="762" width="9" style="66"/>
    <col min="763" max="764" width="10.5" style="66" customWidth="1"/>
    <col min="765" max="1011" width="9" style="66"/>
    <col min="1012" max="1012" width="41.625" style="66" customWidth="1"/>
    <col min="1013" max="1014" width="14.5" style="66" customWidth="1"/>
    <col min="1015" max="1015" width="13.875" style="66" customWidth="1"/>
    <col min="1016" max="1018" width="9" style="66"/>
    <col min="1019" max="1020" width="10.5" style="66" customWidth="1"/>
    <col min="1021" max="1267" width="9" style="66"/>
    <col min="1268" max="1268" width="41.625" style="66" customWidth="1"/>
    <col min="1269" max="1270" width="14.5" style="66" customWidth="1"/>
    <col min="1271" max="1271" width="13.875" style="66" customWidth="1"/>
    <col min="1272" max="1274" width="9" style="66"/>
    <col min="1275" max="1276" width="10.5" style="66" customWidth="1"/>
    <col min="1277" max="1523" width="9" style="66"/>
    <col min="1524" max="1524" width="41.625" style="66" customWidth="1"/>
    <col min="1525" max="1526" width="14.5" style="66" customWidth="1"/>
    <col min="1527" max="1527" width="13.875" style="66" customWidth="1"/>
    <col min="1528" max="1530" width="9" style="66"/>
    <col min="1531" max="1532" width="10.5" style="66" customWidth="1"/>
    <col min="1533" max="1779" width="9" style="66"/>
    <col min="1780" max="1780" width="41.625" style="66" customWidth="1"/>
    <col min="1781" max="1782" width="14.5" style="66" customWidth="1"/>
    <col min="1783" max="1783" width="13.875" style="66" customWidth="1"/>
    <col min="1784" max="1786" width="9" style="66"/>
    <col min="1787" max="1788" width="10.5" style="66" customWidth="1"/>
    <col min="1789" max="2035" width="9" style="66"/>
    <col min="2036" max="2036" width="41.625" style="66" customWidth="1"/>
    <col min="2037" max="2038" width="14.5" style="66" customWidth="1"/>
    <col min="2039" max="2039" width="13.875" style="66" customWidth="1"/>
    <col min="2040" max="2042" width="9" style="66"/>
    <col min="2043" max="2044" width="10.5" style="66" customWidth="1"/>
    <col min="2045" max="2291" width="9" style="66"/>
    <col min="2292" max="2292" width="41.625" style="66" customWidth="1"/>
    <col min="2293" max="2294" width="14.5" style="66" customWidth="1"/>
    <col min="2295" max="2295" width="13.875" style="66" customWidth="1"/>
    <col min="2296" max="2298" width="9" style="66"/>
    <col min="2299" max="2300" width="10.5" style="66" customWidth="1"/>
    <col min="2301" max="2547" width="9" style="66"/>
    <col min="2548" max="2548" width="41.625" style="66" customWidth="1"/>
    <col min="2549" max="2550" width="14.5" style="66" customWidth="1"/>
    <col min="2551" max="2551" width="13.875" style="66" customWidth="1"/>
    <col min="2552" max="2554" width="9" style="66"/>
    <col min="2555" max="2556" width="10.5" style="66" customWidth="1"/>
    <col min="2557" max="2803" width="9" style="66"/>
    <col min="2804" max="2804" width="41.625" style="66" customWidth="1"/>
    <col min="2805" max="2806" width="14.5" style="66" customWidth="1"/>
    <col min="2807" max="2807" width="13.875" style="66" customWidth="1"/>
    <col min="2808" max="2810" width="9" style="66"/>
    <col min="2811" max="2812" width="10.5" style="66" customWidth="1"/>
    <col min="2813" max="3059" width="9" style="66"/>
    <col min="3060" max="3060" width="41.625" style="66" customWidth="1"/>
    <col min="3061" max="3062" width="14.5" style="66" customWidth="1"/>
    <col min="3063" max="3063" width="13.875" style="66" customWidth="1"/>
    <col min="3064" max="3066" width="9" style="66"/>
    <col min="3067" max="3068" width="10.5" style="66" customWidth="1"/>
    <col min="3069" max="3315" width="9" style="66"/>
    <col min="3316" max="3316" width="41.625" style="66" customWidth="1"/>
    <col min="3317" max="3318" width="14.5" style="66" customWidth="1"/>
    <col min="3319" max="3319" width="13.875" style="66" customWidth="1"/>
    <col min="3320" max="3322" width="9" style="66"/>
    <col min="3323" max="3324" width="10.5" style="66" customWidth="1"/>
    <col min="3325" max="3571" width="9" style="66"/>
    <col min="3572" max="3572" width="41.625" style="66" customWidth="1"/>
    <col min="3573" max="3574" width="14.5" style="66" customWidth="1"/>
    <col min="3575" max="3575" width="13.875" style="66" customWidth="1"/>
    <col min="3576" max="3578" width="9" style="66"/>
    <col min="3579" max="3580" width="10.5" style="66" customWidth="1"/>
    <col min="3581" max="3827" width="9" style="66"/>
    <col min="3828" max="3828" width="41.625" style="66" customWidth="1"/>
    <col min="3829" max="3830" width="14.5" style="66" customWidth="1"/>
    <col min="3831" max="3831" width="13.875" style="66" customWidth="1"/>
    <col min="3832" max="3834" width="9" style="66"/>
    <col min="3835" max="3836" width="10.5" style="66" customWidth="1"/>
    <col min="3837" max="4083" width="9" style="66"/>
    <col min="4084" max="4084" width="41.625" style="66" customWidth="1"/>
    <col min="4085" max="4086" width="14.5" style="66" customWidth="1"/>
    <col min="4087" max="4087" width="13.875" style="66" customWidth="1"/>
    <col min="4088" max="4090" width="9" style="66"/>
    <col min="4091" max="4092" width="10.5" style="66" customWidth="1"/>
    <col min="4093" max="4339" width="9" style="66"/>
    <col min="4340" max="4340" width="41.625" style="66" customWidth="1"/>
    <col min="4341" max="4342" width="14.5" style="66" customWidth="1"/>
    <col min="4343" max="4343" width="13.875" style="66" customWidth="1"/>
    <col min="4344" max="4346" width="9" style="66"/>
    <col min="4347" max="4348" width="10.5" style="66" customWidth="1"/>
    <col min="4349" max="4595" width="9" style="66"/>
    <col min="4596" max="4596" width="41.625" style="66" customWidth="1"/>
    <col min="4597" max="4598" width="14.5" style="66" customWidth="1"/>
    <col min="4599" max="4599" width="13.875" style="66" customWidth="1"/>
    <col min="4600" max="4602" width="9" style="66"/>
    <col min="4603" max="4604" width="10.5" style="66" customWidth="1"/>
    <col min="4605" max="4851" width="9" style="66"/>
    <col min="4852" max="4852" width="41.625" style="66" customWidth="1"/>
    <col min="4853" max="4854" width="14.5" style="66" customWidth="1"/>
    <col min="4855" max="4855" width="13.875" style="66" customWidth="1"/>
    <col min="4856" max="4858" width="9" style="66"/>
    <col min="4859" max="4860" width="10.5" style="66" customWidth="1"/>
    <col min="4861" max="5107" width="9" style="66"/>
    <col min="5108" max="5108" width="41.625" style="66" customWidth="1"/>
    <col min="5109" max="5110" width="14.5" style="66" customWidth="1"/>
    <col min="5111" max="5111" width="13.875" style="66" customWidth="1"/>
    <col min="5112" max="5114" width="9" style="66"/>
    <col min="5115" max="5116" width="10.5" style="66" customWidth="1"/>
    <col min="5117" max="5363" width="9" style="66"/>
    <col min="5364" max="5364" width="41.625" style="66" customWidth="1"/>
    <col min="5365" max="5366" width="14.5" style="66" customWidth="1"/>
    <col min="5367" max="5367" width="13.875" style="66" customWidth="1"/>
    <col min="5368" max="5370" width="9" style="66"/>
    <col min="5371" max="5372" width="10.5" style="66" customWidth="1"/>
    <col min="5373" max="5619" width="9" style="66"/>
    <col min="5620" max="5620" width="41.625" style="66" customWidth="1"/>
    <col min="5621" max="5622" width="14.5" style="66" customWidth="1"/>
    <col min="5623" max="5623" width="13.875" style="66" customWidth="1"/>
    <col min="5624" max="5626" width="9" style="66"/>
    <col min="5627" max="5628" width="10.5" style="66" customWidth="1"/>
    <col min="5629" max="5875" width="9" style="66"/>
    <col min="5876" max="5876" width="41.625" style="66" customWidth="1"/>
    <col min="5877" max="5878" width="14.5" style="66" customWidth="1"/>
    <col min="5879" max="5879" width="13.875" style="66" customWidth="1"/>
    <col min="5880" max="5882" width="9" style="66"/>
    <col min="5883" max="5884" width="10.5" style="66" customWidth="1"/>
    <col min="5885" max="6131" width="9" style="66"/>
    <col min="6132" max="6132" width="41.625" style="66" customWidth="1"/>
    <col min="6133" max="6134" width="14.5" style="66" customWidth="1"/>
    <col min="6135" max="6135" width="13.875" style="66" customWidth="1"/>
    <col min="6136" max="6138" width="9" style="66"/>
    <col min="6139" max="6140" width="10.5" style="66" customWidth="1"/>
    <col min="6141" max="6387" width="9" style="66"/>
    <col min="6388" max="6388" width="41.625" style="66" customWidth="1"/>
    <col min="6389" max="6390" width="14.5" style="66" customWidth="1"/>
    <col min="6391" max="6391" width="13.875" style="66" customWidth="1"/>
    <col min="6392" max="6394" width="9" style="66"/>
    <col min="6395" max="6396" width="10.5" style="66" customWidth="1"/>
    <col min="6397" max="6643" width="9" style="66"/>
    <col min="6644" max="6644" width="41.625" style="66" customWidth="1"/>
    <col min="6645" max="6646" width="14.5" style="66" customWidth="1"/>
    <col min="6647" max="6647" width="13.875" style="66" customWidth="1"/>
    <col min="6648" max="6650" width="9" style="66"/>
    <col min="6651" max="6652" width="10.5" style="66" customWidth="1"/>
    <col min="6653" max="6899" width="9" style="66"/>
    <col min="6900" max="6900" width="41.625" style="66" customWidth="1"/>
    <col min="6901" max="6902" width="14.5" style="66" customWidth="1"/>
    <col min="6903" max="6903" width="13.875" style="66" customWidth="1"/>
    <col min="6904" max="6906" width="9" style="66"/>
    <col min="6907" max="6908" width="10.5" style="66" customWidth="1"/>
    <col min="6909" max="7155" width="9" style="66"/>
    <col min="7156" max="7156" width="41.625" style="66" customWidth="1"/>
    <col min="7157" max="7158" width="14.5" style="66" customWidth="1"/>
    <col min="7159" max="7159" width="13.875" style="66" customWidth="1"/>
    <col min="7160" max="7162" width="9" style="66"/>
    <col min="7163" max="7164" width="10.5" style="66" customWidth="1"/>
    <col min="7165" max="7411" width="9" style="66"/>
    <col min="7412" max="7412" width="41.625" style="66" customWidth="1"/>
    <col min="7413" max="7414" width="14.5" style="66" customWidth="1"/>
    <col min="7415" max="7415" width="13.875" style="66" customWidth="1"/>
    <col min="7416" max="7418" width="9" style="66"/>
    <col min="7419" max="7420" width="10.5" style="66" customWidth="1"/>
    <col min="7421" max="7667" width="9" style="66"/>
    <col min="7668" max="7668" width="41.625" style="66" customWidth="1"/>
    <col min="7669" max="7670" width="14.5" style="66" customWidth="1"/>
    <col min="7671" max="7671" width="13.875" style="66" customWidth="1"/>
    <col min="7672" max="7674" width="9" style="66"/>
    <col min="7675" max="7676" width="10.5" style="66" customWidth="1"/>
    <col min="7677" max="7923" width="9" style="66"/>
    <col min="7924" max="7924" width="41.625" style="66" customWidth="1"/>
    <col min="7925" max="7926" width="14.5" style="66" customWidth="1"/>
    <col min="7927" max="7927" width="13.875" style="66" customWidth="1"/>
    <col min="7928" max="7930" width="9" style="66"/>
    <col min="7931" max="7932" width="10.5" style="66" customWidth="1"/>
    <col min="7933" max="8179" width="9" style="66"/>
    <col min="8180" max="8180" width="41.625" style="66" customWidth="1"/>
    <col min="8181" max="8182" width="14.5" style="66" customWidth="1"/>
    <col min="8183" max="8183" width="13.875" style="66" customWidth="1"/>
    <col min="8184" max="8186" width="9" style="66"/>
    <col min="8187" max="8188" width="10.5" style="66" customWidth="1"/>
    <col min="8189" max="8435" width="9" style="66"/>
    <col min="8436" max="8436" width="41.625" style="66" customWidth="1"/>
    <col min="8437" max="8438" width="14.5" style="66" customWidth="1"/>
    <col min="8439" max="8439" width="13.875" style="66" customWidth="1"/>
    <col min="8440" max="8442" width="9" style="66"/>
    <col min="8443" max="8444" width="10.5" style="66" customWidth="1"/>
    <col min="8445" max="8691" width="9" style="66"/>
    <col min="8692" max="8692" width="41.625" style="66" customWidth="1"/>
    <col min="8693" max="8694" width="14.5" style="66" customWidth="1"/>
    <col min="8695" max="8695" width="13.875" style="66" customWidth="1"/>
    <col min="8696" max="8698" width="9" style="66"/>
    <col min="8699" max="8700" width="10.5" style="66" customWidth="1"/>
    <col min="8701" max="8947" width="9" style="66"/>
    <col min="8948" max="8948" width="41.625" style="66" customWidth="1"/>
    <col min="8949" max="8950" width="14.5" style="66" customWidth="1"/>
    <col min="8951" max="8951" width="13.875" style="66" customWidth="1"/>
    <col min="8952" max="8954" width="9" style="66"/>
    <col min="8955" max="8956" width="10.5" style="66" customWidth="1"/>
    <col min="8957" max="9203" width="9" style="66"/>
    <col min="9204" max="9204" width="41.625" style="66" customWidth="1"/>
    <col min="9205" max="9206" width="14.5" style="66" customWidth="1"/>
    <col min="9207" max="9207" width="13.875" style="66" customWidth="1"/>
    <col min="9208" max="9210" width="9" style="66"/>
    <col min="9211" max="9212" width="10.5" style="66" customWidth="1"/>
    <col min="9213" max="9459" width="9" style="66"/>
    <col min="9460" max="9460" width="41.625" style="66" customWidth="1"/>
    <col min="9461" max="9462" width="14.5" style="66" customWidth="1"/>
    <col min="9463" max="9463" width="13.875" style="66" customWidth="1"/>
    <col min="9464" max="9466" width="9" style="66"/>
    <col min="9467" max="9468" width="10.5" style="66" customWidth="1"/>
    <col min="9469" max="9715" width="9" style="66"/>
    <col min="9716" max="9716" width="41.625" style="66" customWidth="1"/>
    <col min="9717" max="9718" width="14.5" style="66" customWidth="1"/>
    <col min="9719" max="9719" width="13.875" style="66" customWidth="1"/>
    <col min="9720" max="9722" width="9" style="66"/>
    <col min="9723" max="9724" width="10.5" style="66" customWidth="1"/>
    <col min="9725" max="9971" width="9" style="66"/>
    <col min="9972" max="9972" width="41.625" style="66" customWidth="1"/>
    <col min="9973" max="9974" width="14.5" style="66" customWidth="1"/>
    <col min="9975" max="9975" width="13.875" style="66" customWidth="1"/>
    <col min="9976" max="9978" width="9" style="66"/>
    <col min="9979" max="9980" width="10.5" style="66" customWidth="1"/>
    <col min="9981" max="10227" width="9" style="66"/>
    <col min="10228" max="10228" width="41.625" style="66" customWidth="1"/>
    <col min="10229" max="10230" width="14.5" style="66" customWidth="1"/>
    <col min="10231" max="10231" width="13.875" style="66" customWidth="1"/>
    <col min="10232" max="10234" width="9" style="66"/>
    <col min="10235" max="10236" width="10.5" style="66" customWidth="1"/>
    <col min="10237" max="10483" width="9" style="66"/>
    <col min="10484" max="10484" width="41.625" style="66" customWidth="1"/>
    <col min="10485" max="10486" width="14.5" style="66" customWidth="1"/>
    <col min="10487" max="10487" width="13.875" style="66" customWidth="1"/>
    <col min="10488" max="10490" width="9" style="66"/>
    <col min="10491" max="10492" width="10.5" style="66" customWidth="1"/>
    <col min="10493" max="10739" width="9" style="66"/>
    <col min="10740" max="10740" width="41.625" style="66" customWidth="1"/>
    <col min="10741" max="10742" width="14.5" style="66" customWidth="1"/>
    <col min="10743" max="10743" width="13.875" style="66" customWidth="1"/>
    <col min="10744" max="10746" width="9" style="66"/>
    <col min="10747" max="10748" width="10.5" style="66" customWidth="1"/>
    <col min="10749" max="10995" width="9" style="66"/>
    <col min="10996" max="10996" width="41.625" style="66" customWidth="1"/>
    <col min="10997" max="10998" width="14.5" style="66" customWidth="1"/>
    <col min="10999" max="10999" width="13.875" style="66" customWidth="1"/>
    <col min="11000" max="11002" width="9" style="66"/>
    <col min="11003" max="11004" width="10.5" style="66" customWidth="1"/>
    <col min="11005" max="11251" width="9" style="66"/>
    <col min="11252" max="11252" width="41.625" style="66" customWidth="1"/>
    <col min="11253" max="11254" width="14.5" style="66" customWidth="1"/>
    <col min="11255" max="11255" width="13.875" style="66" customWidth="1"/>
    <col min="11256" max="11258" width="9" style="66"/>
    <col min="11259" max="11260" width="10.5" style="66" customWidth="1"/>
    <col min="11261" max="11507" width="9" style="66"/>
    <col min="11508" max="11508" width="41.625" style="66" customWidth="1"/>
    <col min="11509" max="11510" width="14.5" style="66" customWidth="1"/>
    <col min="11511" max="11511" width="13.875" style="66" customWidth="1"/>
    <col min="11512" max="11514" width="9" style="66"/>
    <col min="11515" max="11516" width="10.5" style="66" customWidth="1"/>
    <col min="11517" max="11763" width="9" style="66"/>
    <col min="11764" max="11764" width="41.625" style="66" customWidth="1"/>
    <col min="11765" max="11766" width="14.5" style="66" customWidth="1"/>
    <col min="11767" max="11767" width="13.875" style="66" customWidth="1"/>
    <col min="11768" max="11770" width="9" style="66"/>
    <col min="11771" max="11772" width="10.5" style="66" customWidth="1"/>
    <col min="11773" max="12019" width="9" style="66"/>
    <col min="12020" max="12020" width="41.625" style="66" customWidth="1"/>
    <col min="12021" max="12022" width="14.5" style="66" customWidth="1"/>
    <col min="12023" max="12023" width="13.875" style="66" customWidth="1"/>
    <col min="12024" max="12026" width="9" style="66"/>
    <col min="12027" max="12028" width="10.5" style="66" customWidth="1"/>
    <col min="12029" max="12275" width="9" style="66"/>
    <col min="12276" max="12276" width="41.625" style="66" customWidth="1"/>
    <col min="12277" max="12278" width="14.5" style="66" customWidth="1"/>
    <col min="12279" max="12279" width="13.875" style="66" customWidth="1"/>
    <col min="12280" max="12282" width="9" style="66"/>
    <col min="12283" max="12284" width="10.5" style="66" customWidth="1"/>
    <col min="12285" max="12531" width="9" style="66"/>
    <col min="12532" max="12532" width="41.625" style="66" customWidth="1"/>
    <col min="12533" max="12534" width="14.5" style="66" customWidth="1"/>
    <col min="12535" max="12535" width="13.875" style="66" customWidth="1"/>
    <col min="12536" max="12538" width="9" style="66"/>
    <col min="12539" max="12540" width="10.5" style="66" customWidth="1"/>
    <col min="12541" max="12787" width="9" style="66"/>
    <col min="12788" max="12788" width="41.625" style="66" customWidth="1"/>
    <col min="12789" max="12790" width="14.5" style="66" customWidth="1"/>
    <col min="12791" max="12791" width="13.875" style="66" customWidth="1"/>
    <col min="12792" max="12794" width="9" style="66"/>
    <col min="12795" max="12796" width="10.5" style="66" customWidth="1"/>
    <col min="12797" max="13043" width="9" style="66"/>
    <col min="13044" max="13044" width="41.625" style="66" customWidth="1"/>
    <col min="13045" max="13046" width="14.5" style="66" customWidth="1"/>
    <col min="13047" max="13047" width="13.875" style="66" customWidth="1"/>
    <col min="13048" max="13050" width="9" style="66"/>
    <col min="13051" max="13052" width="10.5" style="66" customWidth="1"/>
    <col min="13053" max="13299" width="9" style="66"/>
    <col min="13300" max="13300" width="41.625" style="66" customWidth="1"/>
    <col min="13301" max="13302" width="14.5" style="66" customWidth="1"/>
    <col min="13303" max="13303" width="13.875" style="66" customWidth="1"/>
    <col min="13304" max="13306" width="9" style="66"/>
    <col min="13307" max="13308" width="10.5" style="66" customWidth="1"/>
    <col min="13309" max="13555" width="9" style="66"/>
    <col min="13556" max="13556" width="41.625" style="66" customWidth="1"/>
    <col min="13557" max="13558" width="14.5" style="66" customWidth="1"/>
    <col min="13559" max="13559" width="13.875" style="66" customWidth="1"/>
    <col min="13560" max="13562" width="9" style="66"/>
    <col min="13563" max="13564" width="10.5" style="66" customWidth="1"/>
    <col min="13565" max="13811" width="9" style="66"/>
    <col min="13812" max="13812" width="41.625" style="66" customWidth="1"/>
    <col min="13813" max="13814" width="14.5" style="66" customWidth="1"/>
    <col min="13815" max="13815" width="13.875" style="66" customWidth="1"/>
    <col min="13816" max="13818" width="9" style="66"/>
    <col min="13819" max="13820" width="10.5" style="66" customWidth="1"/>
    <col min="13821" max="14067" width="9" style="66"/>
    <col min="14068" max="14068" width="41.625" style="66" customWidth="1"/>
    <col min="14069" max="14070" width="14.5" style="66" customWidth="1"/>
    <col min="14071" max="14071" width="13.875" style="66" customWidth="1"/>
    <col min="14072" max="14074" width="9" style="66"/>
    <col min="14075" max="14076" width="10.5" style="66" customWidth="1"/>
    <col min="14077" max="14323" width="9" style="66"/>
    <col min="14324" max="14324" width="41.625" style="66" customWidth="1"/>
    <col min="14325" max="14326" width="14.5" style="66" customWidth="1"/>
    <col min="14327" max="14327" width="13.875" style="66" customWidth="1"/>
    <col min="14328" max="14330" width="9" style="66"/>
    <col min="14331" max="14332" width="10.5" style="66" customWidth="1"/>
    <col min="14333" max="14579" width="9" style="66"/>
    <col min="14580" max="14580" width="41.625" style="66" customWidth="1"/>
    <col min="14581" max="14582" width="14.5" style="66" customWidth="1"/>
    <col min="14583" max="14583" width="13.875" style="66" customWidth="1"/>
    <col min="14584" max="14586" width="9" style="66"/>
    <col min="14587" max="14588" width="10.5" style="66" customWidth="1"/>
    <col min="14589" max="14835" width="9" style="66"/>
    <col min="14836" max="14836" width="41.625" style="66" customWidth="1"/>
    <col min="14837" max="14838" width="14.5" style="66" customWidth="1"/>
    <col min="14839" max="14839" width="13.875" style="66" customWidth="1"/>
    <col min="14840" max="14842" width="9" style="66"/>
    <col min="14843" max="14844" width="10.5" style="66" customWidth="1"/>
    <col min="14845" max="15091" width="9" style="66"/>
    <col min="15092" max="15092" width="41.625" style="66" customWidth="1"/>
    <col min="15093" max="15094" width="14.5" style="66" customWidth="1"/>
    <col min="15095" max="15095" width="13.875" style="66" customWidth="1"/>
    <col min="15096" max="15098" width="9" style="66"/>
    <col min="15099" max="15100" width="10.5" style="66" customWidth="1"/>
    <col min="15101" max="15347" width="9" style="66"/>
    <col min="15348" max="15348" width="41.625" style="66" customWidth="1"/>
    <col min="15349" max="15350" width="14.5" style="66" customWidth="1"/>
    <col min="15351" max="15351" width="13.875" style="66" customWidth="1"/>
    <col min="15352" max="15354" width="9" style="66"/>
    <col min="15355" max="15356" width="10.5" style="66" customWidth="1"/>
    <col min="15357" max="15603" width="9" style="66"/>
    <col min="15604" max="15604" width="41.625" style="66" customWidth="1"/>
    <col min="15605" max="15606" width="14.5" style="66" customWidth="1"/>
    <col min="15607" max="15607" width="13.875" style="66" customWidth="1"/>
    <col min="15608" max="15610" width="9" style="66"/>
    <col min="15611" max="15612" width="10.5" style="66" customWidth="1"/>
    <col min="15613" max="15859" width="9" style="66"/>
    <col min="15860" max="15860" width="41.625" style="66" customWidth="1"/>
    <col min="15861" max="15862" width="14.5" style="66" customWidth="1"/>
    <col min="15863" max="15863" width="13.875" style="66" customWidth="1"/>
    <col min="15864" max="15866" width="9" style="66"/>
    <col min="15867" max="15868" width="10.5" style="66" customWidth="1"/>
    <col min="15869" max="16115" width="9" style="66"/>
    <col min="16116" max="16116" width="41.625" style="66" customWidth="1"/>
    <col min="16117" max="16118" width="14.5" style="66" customWidth="1"/>
    <col min="16119" max="16119" width="13.875" style="66" customWidth="1"/>
    <col min="16120" max="16122" width="9" style="66"/>
    <col min="16123" max="16124" width="10.5" style="66" customWidth="1"/>
    <col min="16125" max="16384" width="9" style="66"/>
  </cols>
  <sheetData>
    <row r="1" ht="45" customHeight="1" spans="1:4">
      <c r="A1" s="68" t="s">
        <v>1803</v>
      </c>
      <c r="B1" s="69"/>
      <c r="C1" s="69"/>
      <c r="D1" s="68"/>
    </row>
    <row r="2" ht="20.1" customHeight="1" spans="1:4">
      <c r="A2" s="70"/>
      <c r="B2" s="71"/>
      <c r="C2" s="72"/>
      <c r="D2" s="73" t="s">
        <v>1676</v>
      </c>
    </row>
    <row r="3" ht="45" customHeight="1" spans="1:4">
      <c r="A3" s="74" t="s">
        <v>1103</v>
      </c>
      <c r="B3" s="75" t="s">
        <v>5</v>
      </c>
      <c r="C3" s="75" t="s">
        <v>6</v>
      </c>
      <c r="D3" s="75" t="s">
        <v>7</v>
      </c>
    </row>
    <row r="4" ht="34.9" customHeight="1" spans="1:4">
      <c r="A4" s="76" t="s">
        <v>1789</v>
      </c>
      <c r="B4" s="77">
        <v>7557</v>
      </c>
      <c r="C4" s="77">
        <v>8039</v>
      </c>
      <c r="D4" s="78">
        <f t="shared" ref="D4:D22" si="0">IF(B4&lt;&gt;0,C4/B4-1,"")</f>
        <v>0.064</v>
      </c>
    </row>
    <row r="5" ht="34.9" customHeight="1" spans="1:4">
      <c r="A5" s="79" t="s">
        <v>1790</v>
      </c>
      <c r="B5" s="77">
        <v>7417</v>
      </c>
      <c r="C5" s="77">
        <v>7924</v>
      </c>
      <c r="D5" s="78">
        <f t="shared" si="0"/>
        <v>0.068</v>
      </c>
    </row>
    <row r="6" ht="34.9" customHeight="1" spans="1:4">
      <c r="A6" s="80" t="s">
        <v>1791</v>
      </c>
      <c r="B6" s="77">
        <v>13613</v>
      </c>
      <c r="C6" s="77">
        <v>14863</v>
      </c>
      <c r="D6" s="78">
        <f t="shared" si="0"/>
        <v>0.092</v>
      </c>
    </row>
    <row r="7" ht="34.9" customHeight="1" spans="1:4">
      <c r="A7" s="79" t="s">
        <v>1790</v>
      </c>
      <c r="B7" s="77">
        <v>13608</v>
      </c>
      <c r="C7" s="77">
        <v>14857</v>
      </c>
      <c r="D7" s="78">
        <f t="shared" si="0"/>
        <v>0.092</v>
      </c>
    </row>
    <row r="8" ht="34.9" customHeight="1" spans="1:4">
      <c r="A8" s="76" t="s">
        <v>1792</v>
      </c>
      <c r="B8" s="77">
        <v>301</v>
      </c>
      <c r="C8" s="77">
        <v>366</v>
      </c>
      <c r="D8" s="78">
        <f t="shared" si="0"/>
        <v>0.216</v>
      </c>
    </row>
    <row r="9" ht="34.9" customHeight="1" spans="1:4">
      <c r="A9" s="79" t="s">
        <v>1790</v>
      </c>
      <c r="B9" s="77">
        <v>178</v>
      </c>
      <c r="C9" s="77">
        <v>270</v>
      </c>
      <c r="D9" s="78">
        <f t="shared" si="0"/>
        <v>0.517</v>
      </c>
    </row>
    <row r="10" ht="34.9" customHeight="1" spans="1:4">
      <c r="A10" s="76" t="s">
        <v>1793</v>
      </c>
      <c r="B10" s="77"/>
      <c r="C10" s="77"/>
      <c r="D10" s="78" t="str">
        <f t="shared" si="0"/>
        <v/>
      </c>
    </row>
    <row r="11" ht="34.9" customHeight="1" spans="1:4">
      <c r="A11" s="79" t="s">
        <v>1790</v>
      </c>
      <c r="B11" s="77"/>
      <c r="C11" s="77"/>
      <c r="D11" s="78" t="str">
        <f t="shared" si="0"/>
        <v/>
      </c>
    </row>
    <row r="12" ht="34.9" customHeight="1" spans="1:4">
      <c r="A12" s="76" t="s">
        <v>1794</v>
      </c>
      <c r="B12" s="77">
        <v>874</v>
      </c>
      <c r="C12" s="77">
        <v>1025</v>
      </c>
      <c r="D12" s="78">
        <f t="shared" si="0"/>
        <v>0.173</v>
      </c>
    </row>
    <row r="13" ht="34.9" customHeight="1" spans="1:4">
      <c r="A13" s="79" t="s">
        <v>1790</v>
      </c>
      <c r="B13" s="77">
        <v>874</v>
      </c>
      <c r="C13" s="77">
        <v>1025</v>
      </c>
      <c r="D13" s="78">
        <f t="shared" si="0"/>
        <v>0.173</v>
      </c>
    </row>
    <row r="14" s="65" customFormat="1" ht="34.9" customHeight="1" spans="1:4">
      <c r="A14" s="76" t="s">
        <v>1795</v>
      </c>
      <c r="B14" s="77">
        <v>6039</v>
      </c>
      <c r="C14" s="77">
        <v>6558</v>
      </c>
      <c r="D14" s="78">
        <f t="shared" si="0"/>
        <v>0.086</v>
      </c>
    </row>
    <row r="15" ht="34.9" customHeight="1" spans="1:4">
      <c r="A15" s="79" t="s">
        <v>1790</v>
      </c>
      <c r="B15" s="77">
        <v>6029</v>
      </c>
      <c r="C15" s="77">
        <v>6550</v>
      </c>
      <c r="D15" s="78">
        <f t="shared" si="0"/>
        <v>0.086</v>
      </c>
    </row>
    <row r="16" ht="34.9" customHeight="1" spans="1:4">
      <c r="A16" s="76" t="s">
        <v>1796</v>
      </c>
      <c r="B16" s="77"/>
      <c r="C16" s="77"/>
      <c r="D16" s="78" t="str">
        <f t="shared" si="0"/>
        <v/>
      </c>
    </row>
    <row r="17" ht="34.9" customHeight="1" spans="1:4">
      <c r="A17" s="79" t="s">
        <v>1790</v>
      </c>
      <c r="B17" s="77"/>
      <c r="C17" s="77"/>
      <c r="D17" s="78" t="str">
        <f t="shared" si="0"/>
        <v/>
      </c>
    </row>
    <row r="18" ht="34.9" customHeight="1" spans="1:4">
      <c r="A18" s="81" t="s">
        <v>1797</v>
      </c>
      <c r="B18" s="82">
        <f>B4+B6+B8+B12+B14</f>
        <v>28384</v>
      </c>
      <c r="C18" s="82">
        <f>C4+C6+C8+C12+C14</f>
        <v>30851</v>
      </c>
      <c r="D18" s="78">
        <f t="shared" si="0"/>
        <v>0.087</v>
      </c>
    </row>
    <row r="19" ht="34.9" customHeight="1" spans="1:4">
      <c r="A19" s="79" t="s">
        <v>1798</v>
      </c>
      <c r="B19" s="77">
        <v>28106</v>
      </c>
      <c r="C19" s="77">
        <v>30626</v>
      </c>
      <c r="D19" s="78">
        <f t="shared" si="0"/>
        <v>0.09</v>
      </c>
    </row>
    <row r="20" ht="34.9" customHeight="1" spans="1:4">
      <c r="A20" s="83" t="s">
        <v>1799</v>
      </c>
      <c r="B20" s="82"/>
      <c r="C20" s="82"/>
      <c r="D20" s="78" t="str">
        <f t="shared" si="0"/>
        <v/>
      </c>
    </row>
    <row r="21" ht="34.9" customHeight="1" spans="1:4">
      <c r="A21" s="84" t="s">
        <v>1800</v>
      </c>
      <c r="B21" s="77">
        <v>10158</v>
      </c>
      <c r="C21" s="77">
        <v>22637</v>
      </c>
      <c r="D21" s="78">
        <f t="shared" si="0"/>
        <v>1.228</v>
      </c>
    </row>
    <row r="22" ht="34.9" customHeight="1" spans="1:4">
      <c r="A22" s="81" t="s">
        <v>1801</v>
      </c>
      <c r="B22" s="82">
        <f>B18+B21</f>
        <v>38542</v>
      </c>
      <c r="C22" s="82">
        <f>C18+C21</f>
        <v>53488</v>
      </c>
      <c r="D22" s="78">
        <f t="shared" si="0"/>
        <v>0.388</v>
      </c>
    </row>
    <row r="23" spans="2:3">
      <c r="B23" s="85"/>
      <c r="C23" s="85"/>
    </row>
    <row r="24" spans="2:3">
      <c r="B24" s="85"/>
      <c r="C24" s="85"/>
    </row>
    <row r="25" spans="2:3">
      <c r="B25" s="85"/>
      <c r="C25" s="85"/>
    </row>
    <row r="26" spans="2:3">
      <c r="B26" s="85"/>
      <c r="C26" s="85"/>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0"/>
  <sheetViews>
    <sheetView showZeros="0" zoomScale="85" zoomScaleNormal="85" workbookViewId="0">
      <selection activeCell="A28" sqref="A28"/>
    </sheetView>
  </sheetViews>
  <sheetFormatPr defaultColWidth="10" defaultRowHeight="13.5" outlineLevelCol="6"/>
  <cols>
    <col min="1" max="1" width="24.625" style="21" customWidth="1"/>
    <col min="2" max="7" width="15.625" style="21" customWidth="1"/>
    <col min="8" max="8" width="9.75" style="21" customWidth="1"/>
    <col min="9" max="16384" width="10" style="21"/>
  </cols>
  <sheetData>
    <row r="1" ht="30" customHeight="1" spans="1:1">
      <c r="A1" s="45"/>
    </row>
    <row r="2" ht="28.7" customHeight="1" spans="1:7">
      <c r="A2" s="58" t="s">
        <v>1804</v>
      </c>
      <c r="B2" s="58"/>
      <c r="C2" s="58"/>
      <c r="D2" s="58"/>
      <c r="E2" s="58"/>
      <c r="F2" s="58"/>
      <c r="G2" s="58"/>
    </row>
    <row r="3" ht="22.9" customHeight="1" spans="1:7">
      <c r="A3" s="48"/>
      <c r="B3" s="48"/>
      <c r="F3" s="49" t="s">
        <v>1805</v>
      </c>
      <c r="G3" s="49"/>
    </row>
    <row r="4" ht="30" customHeight="1" spans="1:7">
      <c r="A4" s="53" t="s">
        <v>1806</v>
      </c>
      <c r="B4" s="53" t="s">
        <v>1807</v>
      </c>
      <c r="C4" s="53"/>
      <c r="D4" s="53"/>
      <c r="E4" s="53" t="s">
        <v>1808</v>
      </c>
      <c r="F4" s="53"/>
      <c r="G4" s="53"/>
    </row>
    <row r="5" ht="30" customHeight="1" spans="1:7">
      <c r="A5" s="53"/>
      <c r="B5" s="59"/>
      <c r="C5" s="53" t="s">
        <v>1809</v>
      </c>
      <c r="D5" s="53" t="s">
        <v>1810</v>
      </c>
      <c r="E5" s="59"/>
      <c r="F5" s="53" t="s">
        <v>1809</v>
      </c>
      <c r="G5" s="53" t="s">
        <v>1810</v>
      </c>
    </row>
    <row r="6" ht="30" customHeight="1" spans="1:7">
      <c r="A6" s="53" t="s">
        <v>1811</v>
      </c>
      <c r="B6" s="53" t="s">
        <v>1812</v>
      </c>
      <c r="C6" s="53" t="s">
        <v>1813</v>
      </c>
      <c r="D6" s="53" t="s">
        <v>1814</v>
      </c>
      <c r="E6" s="53" t="s">
        <v>1815</v>
      </c>
      <c r="F6" s="53" t="s">
        <v>1816</v>
      </c>
      <c r="G6" s="53" t="s">
        <v>1817</v>
      </c>
    </row>
    <row r="7" ht="30" customHeight="1" spans="1:7">
      <c r="A7" s="60" t="s">
        <v>1132</v>
      </c>
      <c r="B7" s="61">
        <f>C7+D7</f>
        <v>41.76</v>
      </c>
      <c r="C7" s="61">
        <v>9.52</v>
      </c>
      <c r="D7" s="61">
        <v>32.24</v>
      </c>
      <c r="E7" s="61">
        <f>F7+G7</f>
        <v>41.71</v>
      </c>
      <c r="F7" s="61">
        <v>9.49</v>
      </c>
      <c r="G7" s="61">
        <v>32.22</v>
      </c>
    </row>
    <row r="8" ht="30" customHeight="1" spans="1:7">
      <c r="A8" s="55"/>
      <c r="B8" s="59"/>
      <c r="C8" s="59"/>
      <c r="D8" s="59"/>
      <c r="E8" s="59"/>
      <c r="F8" s="59"/>
      <c r="G8" s="59"/>
    </row>
    <row r="9" ht="43.9" customHeight="1" spans="1:7">
      <c r="A9" s="60"/>
      <c r="B9" s="59"/>
      <c r="C9" s="59"/>
      <c r="D9" s="59"/>
      <c r="E9" s="59"/>
      <c r="F9" s="59"/>
      <c r="G9" s="59"/>
    </row>
    <row r="10" ht="30" customHeight="1" spans="1:7">
      <c r="A10" s="60"/>
      <c r="B10" s="61"/>
      <c r="C10" s="61"/>
      <c r="D10" s="61"/>
      <c r="E10" s="61"/>
      <c r="F10" s="61"/>
      <c r="G10" s="61"/>
    </row>
    <row r="11" ht="30" customHeight="1" spans="1:7">
      <c r="A11" s="60"/>
      <c r="B11" s="61"/>
      <c r="C11" s="61"/>
      <c r="D11" s="61"/>
      <c r="E11" s="61"/>
      <c r="F11" s="61"/>
      <c r="G11" s="61"/>
    </row>
    <row r="12" ht="30" customHeight="1" spans="1:7">
      <c r="A12" s="60"/>
      <c r="B12" s="59"/>
      <c r="C12" s="59"/>
      <c r="D12" s="59"/>
      <c r="E12" s="59"/>
      <c r="F12" s="59"/>
      <c r="G12" s="59"/>
    </row>
    <row r="13" s="20" customFormat="1" ht="25.15" customHeight="1" spans="1:7">
      <c r="A13" s="46" t="s">
        <v>1818</v>
      </c>
      <c r="B13" s="46"/>
      <c r="C13" s="46"/>
      <c r="D13" s="46"/>
      <c r="E13" s="46"/>
      <c r="F13" s="46"/>
      <c r="G13" s="46"/>
    </row>
    <row r="14" s="20" customFormat="1" ht="25.15" customHeight="1" spans="1:7">
      <c r="A14" s="46" t="s">
        <v>1819</v>
      </c>
      <c r="B14" s="46"/>
      <c r="C14" s="46"/>
      <c r="D14" s="46"/>
      <c r="E14" s="46"/>
      <c r="F14" s="46"/>
      <c r="G14" s="46"/>
    </row>
    <row r="15" ht="18" customHeight="1" spans="1:7">
      <c r="A15" s="45"/>
      <c r="B15" s="45"/>
      <c r="C15" s="45"/>
      <c r="D15" s="45"/>
      <c r="E15" s="45"/>
      <c r="F15" s="45"/>
      <c r="G15" s="45"/>
    </row>
    <row r="16" ht="18" customHeight="1" spans="1:7">
      <c r="A16" s="45"/>
      <c r="B16" s="45"/>
      <c r="C16" s="45"/>
      <c r="D16" s="45"/>
      <c r="E16" s="45"/>
      <c r="F16" s="45"/>
      <c r="G16" s="45"/>
    </row>
    <row r="17" ht="18" customHeight="1" spans="1:7">
      <c r="A17" s="45"/>
      <c r="B17" s="45"/>
      <c r="C17" s="45"/>
      <c r="D17" s="45"/>
      <c r="E17" s="45"/>
      <c r="F17" s="45"/>
      <c r="G17" s="45"/>
    </row>
    <row r="18" ht="18" customHeight="1" spans="1:7">
      <c r="A18" s="45"/>
      <c r="B18" s="45"/>
      <c r="C18" s="45"/>
      <c r="D18" s="45"/>
      <c r="E18" s="45"/>
      <c r="F18" s="45"/>
      <c r="G18" s="45"/>
    </row>
    <row r="19" ht="13.9" customHeight="1" spans="1:7">
      <c r="A19" s="45"/>
      <c r="B19" s="45"/>
      <c r="C19" s="45"/>
      <c r="D19" s="45"/>
      <c r="E19" s="45"/>
      <c r="F19" s="45"/>
      <c r="G19" s="45"/>
    </row>
    <row r="20" ht="33" customHeight="1" spans="1:7">
      <c r="A20" s="48"/>
      <c r="B20" s="48"/>
      <c r="C20" s="48"/>
      <c r="D20" s="48"/>
      <c r="E20" s="48"/>
      <c r="F20" s="48"/>
      <c r="G20" s="48"/>
    </row>
    <row r="21" ht="28.7" customHeight="1" spans="1:7">
      <c r="A21" s="58" t="s">
        <v>1820</v>
      </c>
      <c r="B21" s="58"/>
      <c r="C21" s="58"/>
      <c r="D21" s="58"/>
      <c r="E21" s="58"/>
      <c r="F21" s="58"/>
      <c r="G21" s="58"/>
    </row>
    <row r="22" ht="16.15" customHeight="1" spans="1:7">
      <c r="A22" s="62"/>
      <c r="B22" s="62"/>
      <c r="C22" s="62"/>
      <c r="D22" s="62"/>
      <c r="E22" s="62"/>
      <c r="F22" s="62"/>
      <c r="G22" s="62"/>
    </row>
    <row r="23" ht="21" customHeight="1" spans="1:7">
      <c r="A23" s="48"/>
      <c r="B23" s="48"/>
      <c r="F23" s="49" t="s">
        <v>1805</v>
      </c>
      <c r="G23" s="49"/>
    </row>
    <row r="24" ht="30" customHeight="1" spans="1:7">
      <c r="A24" s="53" t="s">
        <v>1806</v>
      </c>
      <c r="B24" s="53" t="s">
        <v>1807</v>
      </c>
      <c r="C24" s="53"/>
      <c r="D24" s="53"/>
      <c r="E24" s="53" t="s">
        <v>1808</v>
      </c>
      <c r="F24" s="53"/>
      <c r="G24" s="53"/>
    </row>
    <row r="25" ht="30" customHeight="1" spans="1:7">
      <c r="A25" s="53"/>
      <c r="B25" s="59"/>
      <c r="C25" s="53" t="s">
        <v>1809</v>
      </c>
      <c r="D25" s="53" t="s">
        <v>1810</v>
      </c>
      <c r="E25" s="59"/>
      <c r="F25" s="53" t="s">
        <v>1809</v>
      </c>
      <c r="G25" s="53" t="s">
        <v>1810</v>
      </c>
    </row>
    <row r="26" ht="30" customHeight="1" spans="1:7">
      <c r="A26" s="53" t="s">
        <v>1811</v>
      </c>
      <c r="B26" s="53" t="s">
        <v>1812</v>
      </c>
      <c r="C26" s="53" t="s">
        <v>1813</v>
      </c>
      <c r="D26" s="53" t="s">
        <v>1814</v>
      </c>
      <c r="E26" s="53" t="s">
        <v>1815</v>
      </c>
      <c r="F26" s="53" t="s">
        <v>1816</v>
      </c>
      <c r="G26" s="53" t="s">
        <v>1817</v>
      </c>
    </row>
    <row r="27" ht="30" customHeight="1" spans="1:7">
      <c r="A27" s="60" t="s">
        <v>1132</v>
      </c>
      <c r="B27" s="61">
        <f>C27+D27</f>
        <v>41.76</v>
      </c>
      <c r="C27" s="61">
        <v>9.52</v>
      </c>
      <c r="D27" s="61">
        <v>32.24</v>
      </c>
      <c r="E27" s="61">
        <f>F27+G27</f>
        <v>41.71</v>
      </c>
      <c r="F27" s="61">
        <v>9.49</v>
      </c>
      <c r="G27" s="61">
        <v>32.22</v>
      </c>
    </row>
    <row r="28" ht="30" customHeight="1" spans="1:7">
      <c r="A28" s="60"/>
      <c r="B28" s="63"/>
      <c r="C28" s="63"/>
      <c r="D28" s="63"/>
      <c r="E28" s="63"/>
      <c r="F28" s="63"/>
      <c r="G28" s="63"/>
    </row>
    <row r="29" s="20" customFormat="1" ht="25.15" customHeight="1" spans="1:7">
      <c r="A29" s="64" t="s">
        <v>1818</v>
      </c>
      <c r="B29" s="64"/>
      <c r="C29" s="64"/>
      <c r="D29" s="64"/>
      <c r="E29" s="64"/>
      <c r="F29" s="64"/>
      <c r="G29" s="64"/>
    </row>
    <row r="30" s="20" customFormat="1" ht="25.15" customHeight="1" spans="1:7">
      <c r="A30" s="64" t="s">
        <v>1819</v>
      </c>
      <c r="B30" s="64"/>
      <c r="C30" s="64"/>
      <c r="D30" s="64"/>
      <c r="E30" s="64"/>
      <c r="F30" s="64"/>
      <c r="G30" s="64"/>
    </row>
  </sheetData>
  <mergeCells count="15">
    <mergeCell ref="A2:G2"/>
    <mergeCell ref="F3:G3"/>
    <mergeCell ref="B4:D4"/>
    <mergeCell ref="E4:G4"/>
    <mergeCell ref="A13:G13"/>
    <mergeCell ref="A14:G14"/>
    <mergeCell ref="A21:G21"/>
    <mergeCell ref="A22:G22"/>
    <mergeCell ref="F23:G23"/>
    <mergeCell ref="B24:D24"/>
    <mergeCell ref="E24:G24"/>
    <mergeCell ref="A29:G29"/>
    <mergeCell ref="A30:G30"/>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showZeros="0" zoomScale="85" zoomScaleNormal="85" workbookViewId="0">
      <selection activeCell="K20" sqref="K20"/>
    </sheetView>
  </sheetViews>
  <sheetFormatPr defaultColWidth="10" defaultRowHeight="13.5" outlineLevelCol="6"/>
  <cols>
    <col min="1" max="1" width="62.25" style="21" customWidth="1"/>
    <col min="2" max="3" width="28.625" style="21" customWidth="1"/>
    <col min="4" max="4" width="9.75" style="21" customWidth="1"/>
    <col min="5" max="16384" width="10" style="21"/>
  </cols>
  <sheetData>
    <row r="1" ht="22.9" customHeight="1"/>
    <row r="2" ht="14.25" customHeight="1" spans="1:1">
      <c r="A2" s="45"/>
    </row>
    <row r="3" ht="28.7" customHeight="1" spans="1:3">
      <c r="A3" s="40" t="s">
        <v>1821</v>
      </c>
      <c r="B3" s="40"/>
      <c r="C3" s="40"/>
    </row>
    <row r="4" ht="27" customHeight="1" spans="1:3">
      <c r="A4" s="48"/>
      <c r="B4" s="48"/>
      <c r="C4" s="49" t="s">
        <v>1805</v>
      </c>
    </row>
    <row r="5" s="51" customFormat="1" ht="24" customHeight="1" spans="1:3">
      <c r="A5" s="53" t="s">
        <v>108</v>
      </c>
      <c r="B5" s="53" t="s">
        <v>1756</v>
      </c>
      <c r="C5" s="53" t="s">
        <v>1822</v>
      </c>
    </row>
    <row r="6" s="51" customFormat="1" ht="31.9" customHeight="1" spans="1:3">
      <c r="A6" s="54" t="s">
        <v>1823</v>
      </c>
      <c r="B6" s="50">
        <v>9.41</v>
      </c>
      <c r="C6" s="50">
        <v>9.41</v>
      </c>
    </row>
    <row r="7" s="51" customFormat="1" ht="31.9" customHeight="1" spans="1:3">
      <c r="A7" s="54" t="s">
        <v>1824</v>
      </c>
      <c r="B7" s="50">
        <v>9.49</v>
      </c>
      <c r="C7" s="50">
        <v>9.49</v>
      </c>
    </row>
    <row r="8" s="51" customFormat="1" ht="31.9" customHeight="1" spans="1:3">
      <c r="A8" s="54" t="s">
        <v>1825</v>
      </c>
      <c r="B8" s="50">
        <v>0.22</v>
      </c>
      <c r="C8" s="50">
        <v>0.22</v>
      </c>
    </row>
    <row r="9" s="51" customFormat="1" ht="30" customHeight="1" spans="1:3">
      <c r="A9" s="55" t="s">
        <v>1826</v>
      </c>
      <c r="B9" s="50">
        <v>0</v>
      </c>
      <c r="C9" s="50">
        <v>0</v>
      </c>
    </row>
    <row r="10" s="51" customFormat="1" ht="31.9" customHeight="1" spans="1:3">
      <c r="A10" s="55" t="s">
        <v>1827</v>
      </c>
      <c r="B10" s="50">
        <v>0.22</v>
      </c>
      <c r="C10" s="50">
        <v>0.22</v>
      </c>
    </row>
    <row r="11" s="51" customFormat="1" ht="31.9" customHeight="1" spans="1:3">
      <c r="A11" s="54" t="s">
        <v>1828</v>
      </c>
      <c r="B11" s="50">
        <v>1.38</v>
      </c>
      <c r="C11" s="50">
        <v>1.38</v>
      </c>
    </row>
    <row r="12" s="51" customFormat="1" ht="31.9" customHeight="1" spans="1:3">
      <c r="A12" s="54" t="s">
        <v>1829</v>
      </c>
      <c r="B12" s="50">
        <v>9.49</v>
      </c>
      <c r="C12" s="50">
        <v>9.49</v>
      </c>
    </row>
    <row r="13" s="51" customFormat="1" ht="31.9" customHeight="1" spans="1:3">
      <c r="A13" s="54" t="s">
        <v>1830</v>
      </c>
      <c r="B13" s="50"/>
      <c r="C13" s="50"/>
    </row>
    <row r="14" s="51" customFormat="1" ht="31.9" customHeight="1" spans="1:3">
      <c r="A14" s="54" t="s">
        <v>1831</v>
      </c>
      <c r="B14" s="50"/>
      <c r="C14" s="50"/>
    </row>
    <row r="15" s="52" customFormat="1" ht="69" customHeight="1" spans="1:7">
      <c r="A15" s="56" t="s">
        <v>1832</v>
      </c>
      <c r="B15" s="56"/>
      <c r="C15" s="56"/>
      <c r="D15" s="57"/>
      <c r="E15" s="57"/>
      <c r="F15" s="57"/>
      <c r="G15" s="57"/>
    </row>
    <row r="16" spans="1:3">
      <c r="A16" s="48"/>
      <c r="B16" s="48"/>
      <c r="C16" s="48"/>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showZeros="0" zoomScale="85" zoomScaleNormal="85" workbookViewId="0">
      <selection activeCell="K20" sqref="K20"/>
    </sheetView>
  </sheetViews>
  <sheetFormatPr defaultColWidth="10" defaultRowHeight="13.5" outlineLevelCol="6"/>
  <cols>
    <col min="1" max="1" width="60" style="21" customWidth="1"/>
    <col min="2" max="3" width="25.625" style="21" customWidth="1"/>
    <col min="4" max="4" width="9.75" style="21" customWidth="1"/>
    <col min="5" max="16384" width="10" style="21"/>
  </cols>
  <sheetData>
    <row r="1" ht="22.9" customHeight="1"/>
    <row r="2" ht="14.25" customHeight="1" spans="1:1">
      <c r="A2" s="45"/>
    </row>
    <row r="3" ht="28.7" customHeight="1" spans="1:3">
      <c r="A3" s="40" t="s">
        <v>1833</v>
      </c>
      <c r="B3" s="40"/>
      <c r="C3" s="40"/>
    </row>
    <row r="4" ht="27" customHeight="1" spans="1:3">
      <c r="A4" s="48"/>
      <c r="B4" s="48"/>
      <c r="C4" s="49" t="s">
        <v>1805</v>
      </c>
    </row>
    <row r="5" ht="24" customHeight="1" spans="1:3">
      <c r="A5" s="26" t="s">
        <v>108</v>
      </c>
      <c r="B5" s="26" t="s">
        <v>1756</v>
      </c>
      <c r="C5" s="26" t="s">
        <v>1822</v>
      </c>
    </row>
    <row r="6" ht="31.9" customHeight="1" spans="1:3">
      <c r="A6" s="28" t="s">
        <v>1823</v>
      </c>
      <c r="B6" s="50">
        <v>9.41</v>
      </c>
      <c r="C6" s="50">
        <v>9.41</v>
      </c>
    </row>
    <row r="7" ht="31.9" customHeight="1" spans="1:3">
      <c r="A7" s="28" t="s">
        <v>1824</v>
      </c>
      <c r="B7" s="50">
        <v>9.49</v>
      </c>
      <c r="C7" s="50">
        <v>9.49</v>
      </c>
    </row>
    <row r="8" ht="31.9" customHeight="1" spans="1:3">
      <c r="A8" s="28" t="s">
        <v>1825</v>
      </c>
      <c r="B8" s="50">
        <v>0.22</v>
      </c>
      <c r="C8" s="50">
        <v>0.22</v>
      </c>
    </row>
    <row r="9" ht="31.9" customHeight="1" spans="1:3">
      <c r="A9" s="28" t="s">
        <v>1834</v>
      </c>
      <c r="B9" s="50">
        <v>0</v>
      </c>
      <c r="C9" s="50">
        <v>0</v>
      </c>
    </row>
    <row r="10" ht="31.9" customHeight="1" spans="1:3">
      <c r="A10" s="28" t="s">
        <v>1835</v>
      </c>
      <c r="B10" s="50">
        <v>0.22</v>
      </c>
      <c r="C10" s="50">
        <v>0.22</v>
      </c>
    </row>
    <row r="11" ht="31.9" customHeight="1" spans="1:3">
      <c r="A11" s="28" t="s">
        <v>1828</v>
      </c>
      <c r="B11" s="50">
        <v>1.38</v>
      </c>
      <c r="C11" s="50">
        <v>1.38</v>
      </c>
    </row>
    <row r="12" ht="31.9" customHeight="1" spans="1:3">
      <c r="A12" s="28" t="s">
        <v>1829</v>
      </c>
      <c r="B12" s="50">
        <v>9.49</v>
      </c>
      <c r="C12" s="50">
        <v>9.49</v>
      </c>
    </row>
    <row r="13" ht="31.9" customHeight="1" spans="1:3">
      <c r="A13" s="28" t="s">
        <v>1830</v>
      </c>
      <c r="B13" s="42"/>
      <c r="C13" s="42"/>
    </row>
    <row r="14" ht="31.9" customHeight="1" spans="1:3">
      <c r="A14" s="28" t="s">
        <v>1831</v>
      </c>
      <c r="B14" s="42"/>
      <c r="C14" s="42"/>
    </row>
    <row r="15" s="20" customFormat="1" ht="69" customHeight="1" spans="1:7">
      <c r="A15" s="29" t="s">
        <v>1836</v>
      </c>
      <c r="B15" s="29"/>
      <c r="C15" s="29"/>
      <c r="D15" s="44"/>
      <c r="E15" s="44"/>
      <c r="F15" s="44"/>
      <c r="G15" s="44"/>
    </row>
    <row r="16" spans="1:3">
      <c r="A16" s="48"/>
      <c r="B16" s="48"/>
      <c r="C16" s="48"/>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showZeros="0" workbookViewId="0">
      <selection activeCell="K20" sqref="K20"/>
    </sheetView>
  </sheetViews>
  <sheetFormatPr defaultColWidth="10" defaultRowHeight="13.5" outlineLevelCol="2"/>
  <cols>
    <col min="1" max="1" width="60.5" style="21" customWidth="1"/>
    <col min="2" max="3" width="25.625" style="21" customWidth="1"/>
    <col min="4" max="4" width="9.75" style="21" customWidth="1"/>
    <col min="5" max="16384" width="10" style="21"/>
  </cols>
  <sheetData>
    <row r="1" ht="24" customHeight="1"/>
    <row r="2" ht="14.25" customHeight="1" spans="1:1">
      <c r="A2" s="45"/>
    </row>
    <row r="3" ht="28.7" customHeight="1" spans="1:3">
      <c r="A3" s="40" t="s">
        <v>1837</v>
      </c>
      <c r="B3" s="40"/>
      <c r="C3" s="40"/>
    </row>
    <row r="4" ht="25.15" customHeight="1" spans="1:3">
      <c r="A4" s="48"/>
      <c r="B4" s="48"/>
      <c r="C4" s="49" t="s">
        <v>1805</v>
      </c>
    </row>
    <row r="5" ht="31.9" customHeight="1" spans="1:3">
      <c r="A5" s="26" t="s">
        <v>108</v>
      </c>
      <c r="B5" s="26" t="s">
        <v>1756</v>
      </c>
      <c r="C5" s="26" t="s">
        <v>1822</v>
      </c>
    </row>
    <row r="6" ht="31.9" customHeight="1" spans="1:3">
      <c r="A6" s="28" t="s">
        <v>1838</v>
      </c>
      <c r="B6" s="42">
        <v>15.46</v>
      </c>
      <c r="C6" s="42">
        <v>15.46</v>
      </c>
    </row>
    <row r="7" ht="31.9" customHeight="1" spans="1:3">
      <c r="A7" s="28" t="s">
        <v>1839</v>
      </c>
      <c r="B7" s="42">
        <v>32.24</v>
      </c>
      <c r="C7" s="42">
        <v>32.24</v>
      </c>
    </row>
    <row r="8" ht="31.9" customHeight="1" spans="1:3">
      <c r="A8" s="28" t="s">
        <v>1840</v>
      </c>
      <c r="B8" s="42">
        <v>16.76</v>
      </c>
      <c r="C8" s="42">
        <v>16.76</v>
      </c>
    </row>
    <row r="9" ht="31.9" customHeight="1" spans="1:3">
      <c r="A9" s="28" t="s">
        <v>1841</v>
      </c>
      <c r="B9" s="42">
        <v>0</v>
      </c>
      <c r="C9" s="42">
        <v>0</v>
      </c>
    </row>
    <row r="10" ht="31.9" customHeight="1" spans="1:3">
      <c r="A10" s="28" t="s">
        <v>1842</v>
      </c>
      <c r="B10" s="42">
        <v>32.22</v>
      </c>
      <c r="C10" s="42">
        <v>32.22</v>
      </c>
    </row>
    <row r="11" ht="31.9" customHeight="1" spans="1:3">
      <c r="A11" s="28" t="s">
        <v>1843</v>
      </c>
      <c r="B11" s="42"/>
      <c r="C11" s="42"/>
    </row>
    <row r="12" ht="31.9" customHeight="1" spans="1:3">
      <c r="A12" s="28" t="s">
        <v>1844</v>
      </c>
      <c r="B12" s="42">
        <v>32.24</v>
      </c>
      <c r="C12" s="42">
        <v>32.24</v>
      </c>
    </row>
    <row r="13" s="20" customFormat="1" ht="72" customHeight="1" spans="1:3">
      <c r="A13" s="29" t="s">
        <v>1845</v>
      </c>
      <c r="B13" s="29"/>
      <c r="C13" s="29"/>
    </row>
    <row r="14" ht="31.15" customHeight="1" spans="1:3">
      <c r="A14" s="47"/>
      <c r="B14" s="47"/>
      <c r="C14" s="47"/>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showZeros="0" zoomScale="145" zoomScaleNormal="145" workbookViewId="0">
      <selection activeCell="K20" sqref="K20"/>
    </sheetView>
  </sheetViews>
  <sheetFormatPr defaultColWidth="10" defaultRowHeight="13.5" outlineLevelCol="2"/>
  <cols>
    <col min="1" max="1" width="59.375" style="21" customWidth="1"/>
    <col min="2" max="3" width="25.625" style="21" customWidth="1"/>
    <col min="4" max="4" width="9.75" style="21" customWidth="1"/>
    <col min="5" max="16384" width="10" style="21"/>
  </cols>
  <sheetData>
    <row r="1" ht="24" customHeight="1"/>
    <row r="2" ht="14.25" customHeight="1" spans="1:1">
      <c r="A2" s="45"/>
    </row>
    <row r="3" ht="28.7" customHeight="1" spans="1:3">
      <c r="A3" s="40" t="s">
        <v>1846</v>
      </c>
      <c r="B3" s="40"/>
      <c r="C3" s="40"/>
    </row>
    <row r="4" s="19" customFormat="1" ht="25.15" customHeight="1" spans="1:3">
      <c r="A4" s="46"/>
      <c r="B4" s="46"/>
      <c r="C4" s="32" t="s">
        <v>1805</v>
      </c>
    </row>
    <row r="5" s="19" customFormat="1" ht="31.9" customHeight="1" spans="1:3">
      <c r="A5" s="26" t="s">
        <v>108</v>
      </c>
      <c r="B5" s="26" t="s">
        <v>1756</v>
      </c>
      <c r="C5" s="26" t="s">
        <v>1822</v>
      </c>
    </row>
    <row r="6" s="19" customFormat="1" ht="31.9" customHeight="1" spans="1:3">
      <c r="A6" s="28" t="s">
        <v>1838</v>
      </c>
      <c r="B6" s="42">
        <v>15.46</v>
      </c>
      <c r="C6" s="42">
        <v>15.46</v>
      </c>
    </row>
    <row r="7" s="19" customFormat="1" ht="31.9" customHeight="1" spans="1:3">
      <c r="A7" s="28" t="s">
        <v>1839</v>
      </c>
      <c r="B7" s="42">
        <v>32.24</v>
      </c>
      <c r="C7" s="42">
        <v>32.24</v>
      </c>
    </row>
    <row r="8" s="19" customFormat="1" ht="31.9" customHeight="1" spans="1:3">
      <c r="A8" s="28" t="s">
        <v>1840</v>
      </c>
      <c r="B8" s="42">
        <v>16.76</v>
      </c>
      <c r="C8" s="42">
        <v>16.76</v>
      </c>
    </row>
    <row r="9" s="19" customFormat="1" ht="31.9" customHeight="1" spans="1:3">
      <c r="A9" s="28" t="s">
        <v>1841</v>
      </c>
      <c r="B9" s="42">
        <v>0</v>
      </c>
      <c r="C9" s="42">
        <v>0</v>
      </c>
    </row>
    <row r="10" s="19" customFormat="1" ht="31.9" customHeight="1" spans="1:3">
      <c r="A10" s="28" t="s">
        <v>1842</v>
      </c>
      <c r="B10" s="42">
        <v>32.22</v>
      </c>
      <c r="C10" s="42">
        <v>32.22</v>
      </c>
    </row>
    <row r="11" s="19" customFormat="1" ht="31.9" customHeight="1" spans="1:3">
      <c r="A11" s="28" t="s">
        <v>1847</v>
      </c>
      <c r="B11" s="42"/>
      <c r="C11" s="42"/>
    </row>
    <row r="12" s="19" customFormat="1" ht="31.9" customHeight="1" spans="1:3">
      <c r="A12" s="28" t="s">
        <v>1848</v>
      </c>
      <c r="B12" s="42">
        <v>32.24</v>
      </c>
      <c r="C12" s="42">
        <v>32.24</v>
      </c>
    </row>
    <row r="13" s="20" customFormat="1" ht="64.9" customHeight="1" spans="1:3">
      <c r="A13" s="29" t="s">
        <v>1849</v>
      </c>
      <c r="B13" s="29"/>
      <c r="C13" s="29"/>
    </row>
    <row r="14" ht="31.15" customHeight="1" spans="1:3">
      <c r="A14" s="47"/>
      <c r="B14" s="47"/>
      <c r="C14" s="47"/>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showZeros="0" zoomScale="115" zoomScaleNormal="115" topLeftCell="A10" workbookViewId="0">
      <selection activeCell="K20" sqref="K20"/>
    </sheetView>
  </sheetViews>
  <sheetFormatPr defaultColWidth="10" defaultRowHeight="13.5" outlineLevelCol="3"/>
  <cols>
    <col min="1" max="1" width="38.5" style="21" customWidth="1"/>
    <col min="2" max="2" width="16.5" style="21" customWidth="1"/>
    <col min="3" max="3" width="17" style="21" customWidth="1"/>
    <col min="4" max="4" width="16.5" style="21" customWidth="1"/>
    <col min="5" max="5" width="9.75" style="21" customWidth="1"/>
    <col min="6" max="16384" width="10" style="21"/>
  </cols>
  <sheetData>
    <row r="1" ht="22.15" customHeight="1"/>
    <row r="2" ht="14.25" customHeight="1" spans="1:1">
      <c r="A2" s="39"/>
    </row>
    <row r="3" ht="60" customHeight="1" spans="1:4">
      <c r="A3" s="40" t="s">
        <v>1850</v>
      </c>
      <c r="B3" s="40"/>
      <c r="C3" s="40"/>
      <c r="D3" s="40"/>
    </row>
    <row r="4" s="19" customFormat="1" ht="30" customHeight="1" spans="4:4">
      <c r="D4" s="32" t="s">
        <v>1805</v>
      </c>
    </row>
    <row r="5" s="19" customFormat="1" ht="25.15" customHeight="1" spans="1:4">
      <c r="A5" s="26" t="s">
        <v>108</v>
      </c>
      <c r="B5" s="26" t="s">
        <v>1851</v>
      </c>
      <c r="C5" s="26" t="s">
        <v>1852</v>
      </c>
      <c r="D5" s="26" t="s">
        <v>1853</v>
      </c>
    </row>
    <row r="6" s="19" customFormat="1" ht="25.15" customHeight="1" spans="1:4">
      <c r="A6" s="41" t="s">
        <v>1854</v>
      </c>
      <c r="B6" s="34" t="s">
        <v>1855</v>
      </c>
      <c r="C6" s="42">
        <v>18.22</v>
      </c>
      <c r="D6" s="42">
        <v>18.22</v>
      </c>
    </row>
    <row r="7" s="19" customFormat="1" ht="25.15" customHeight="1" spans="1:4">
      <c r="A7" s="43" t="s">
        <v>1856</v>
      </c>
      <c r="B7" s="34" t="s">
        <v>1813</v>
      </c>
      <c r="C7" s="42">
        <v>1.46</v>
      </c>
      <c r="D7" s="42">
        <v>1.46</v>
      </c>
    </row>
    <row r="8" s="19" customFormat="1" ht="25.15" customHeight="1" spans="1:4">
      <c r="A8" s="43" t="s">
        <v>1857</v>
      </c>
      <c r="B8" s="34" t="s">
        <v>1814</v>
      </c>
      <c r="C8" s="42">
        <v>1.24</v>
      </c>
      <c r="D8" s="42">
        <v>1.24</v>
      </c>
    </row>
    <row r="9" s="19" customFormat="1" ht="25.15" customHeight="1" spans="1:4">
      <c r="A9" s="43" t="s">
        <v>1858</v>
      </c>
      <c r="B9" s="34" t="s">
        <v>1859</v>
      </c>
      <c r="C9" s="42">
        <v>16.76</v>
      </c>
      <c r="D9" s="42">
        <v>16.76</v>
      </c>
    </row>
    <row r="10" s="19" customFormat="1" ht="25.15" customHeight="1" spans="1:4">
      <c r="A10" s="43" t="s">
        <v>1857</v>
      </c>
      <c r="B10" s="34" t="s">
        <v>1816</v>
      </c>
      <c r="C10" s="42">
        <v>0</v>
      </c>
      <c r="D10" s="42">
        <v>0</v>
      </c>
    </row>
    <row r="11" s="19" customFormat="1" ht="25.15" customHeight="1" spans="1:4">
      <c r="A11" s="41" t="s">
        <v>1860</v>
      </c>
      <c r="B11" s="34" t="s">
        <v>1861</v>
      </c>
      <c r="C11" s="42">
        <v>1.38</v>
      </c>
      <c r="D11" s="42">
        <v>1.38</v>
      </c>
    </row>
    <row r="12" s="19" customFormat="1" ht="25.15" customHeight="1" spans="1:4">
      <c r="A12" s="43" t="s">
        <v>1856</v>
      </c>
      <c r="B12" s="34" t="s">
        <v>1862</v>
      </c>
      <c r="C12" s="42">
        <v>1.38</v>
      </c>
      <c r="D12" s="42">
        <v>1.38</v>
      </c>
    </row>
    <row r="13" s="19" customFormat="1" ht="25.15" customHeight="1" spans="1:4">
      <c r="A13" s="43" t="s">
        <v>1858</v>
      </c>
      <c r="B13" s="34" t="s">
        <v>1863</v>
      </c>
      <c r="C13" s="42">
        <v>0</v>
      </c>
      <c r="D13" s="42">
        <v>0</v>
      </c>
    </row>
    <row r="14" s="19" customFormat="1" ht="25.15" customHeight="1" spans="1:4">
      <c r="A14" s="41" t="s">
        <v>1864</v>
      </c>
      <c r="B14" s="34" t="s">
        <v>1865</v>
      </c>
      <c r="C14" s="42">
        <v>0.9</v>
      </c>
      <c r="D14" s="42">
        <v>0.9</v>
      </c>
    </row>
    <row r="15" s="19" customFormat="1" ht="25.15" customHeight="1" spans="1:4">
      <c r="A15" s="43" t="s">
        <v>1856</v>
      </c>
      <c r="B15" s="34" t="s">
        <v>1866</v>
      </c>
      <c r="C15" s="42">
        <v>0.32</v>
      </c>
      <c r="D15" s="42">
        <v>0.32</v>
      </c>
    </row>
    <row r="16" s="19" customFormat="1" ht="25.15" customHeight="1" spans="1:4">
      <c r="A16" s="43" t="s">
        <v>1858</v>
      </c>
      <c r="B16" s="34" t="s">
        <v>1867</v>
      </c>
      <c r="C16" s="42">
        <v>0.58</v>
      </c>
      <c r="D16" s="42">
        <v>0.58</v>
      </c>
    </row>
    <row r="17" s="19" customFormat="1" ht="25.15" customHeight="1" spans="1:4">
      <c r="A17" s="41" t="s">
        <v>1868</v>
      </c>
      <c r="B17" s="34" t="s">
        <v>1869</v>
      </c>
      <c r="C17" s="42">
        <v>0.19</v>
      </c>
      <c r="D17" s="42">
        <v>0.19</v>
      </c>
    </row>
    <row r="18" s="19" customFormat="1" ht="25.15" customHeight="1" spans="1:4">
      <c r="A18" s="43" t="s">
        <v>1856</v>
      </c>
      <c r="B18" s="34" t="s">
        <v>1870</v>
      </c>
      <c r="C18" s="42">
        <v>0.17</v>
      </c>
      <c r="D18" s="42">
        <v>0.17</v>
      </c>
    </row>
    <row r="19" s="19" customFormat="1" ht="25.15" customHeight="1" spans="1:4">
      <c r="A19" s="43" t="s">
        <v>1871</v>
      </c>
      <c r="B19" s="34"/>
      <c r="C19" s="42">
        <v>0.15</v>
      </c>
      <c r="D19" s="42">
        <v>0.15</v>
      </c>
    </row>
    <row r="20" s="19" customFormat="1" ht="25.15" customHeight="1" spans="1:4">
      <c r="A20" s="43" t="s">
        <v>1872</v>
      </c>
      <c r="B20" s="34" t="s">
        <v>1873</v>
      </c>
      <c r="C20" s="42">
        <v>0.02</v>
      </c>
      <c r="D20" s="42">
        <v>0.02</v>
      </c>
    </row>
    <row r="21" s="19" customFormat="1" ht="25.15" customHeight="1" spans="1:4">
      <c r="A21" s="43" t="s">
        <v>1858</v>
      </c>
      <c r="B21" s="34" t="s">
        <v>1874</v>
      </c>
      <c r="C21" s="42">
        <v>0.02</v>
      </c>
      <c r="D21" s="42">
        <v>0.02</v>
      </c>
    </row>
    <row r="22" s="19" customFormat="1" ht="25.15" customHeight="1" spans="1:4">
      <c r="A22" s="43" t="s">
        <v>1871</v>
      </c>
      <c r="B22" s="34"/>
      <c r="C22" s="42">
        <v>0.02</v>
      </c>
      <c r="D22" s="42">
        <v>0.02</v>
      </c>
    </row>
    <row r="23" s="19" customFormat="1" ht="25.15" customHeight="1" spans="1:4">
      <c r="A23" s="43" t="s">
        <v>1875</v>
      </c>
      <c r="B23" s="34" t="s">
        <v>1876</v>
      </c>
      <c r="C23" s="42">
        <v>0</v>
      </c>
      <c r="D23" s="42">
        <v>0</v>
      </c>
    </row>
    <row r="24" s="19" customFormat="1" ht="25.15" customHeight="1" spans="1:4">
      <c r="A24" s="41" t="s">
        <v>1877</v>
      </c>
      <c r="B24" s="34" t="s">
        <v>1878</v>
      </c>
      <c r="C24" s="42">
        <v>1.3</v>
      </c>
      <c r="D24" s="42">
        <v>1.3</v>
      </c>
    </row>
    <row r="25" s="19" customFormat="1" ht="25.15" customHeight="1" spans="1:4">
      <c r="A25" s="43" t="s">
        <v>1856</v>
      </c>
      <c r="B25" s="34" t="s">
        <v>1879</v>
      </c>
      <c r="C25" s="42">
        <v>0.31</v>
      </c>
      <c r="D25" s="42">
        <v>0.31</v>
      </c>
    </row>
    <row r="26" s="19" customFormat="1" ht="25.15" customHeight="1" spans="1:4">
      <c r="A26" s="43" t="s">
        <v>1858</v>
      </c>
      <c r="B26" s="34" t="s">
        <v>1880</v>
      </c>
      <c r="C26" s="42">
        <v>0.99</v>
      </c>
      <c r="D26" s="42">
        <v>0.99</v>
      </c>
    </row>
    <row r="27" s="20" customFormat="1" ht="77.45" customHeight="1" spans="1:4">
      <c r="A27" s="44" t="s">
        <v>1881</v>
      </c>
      <c r="B27" s="44"/>
      <c r="C27" s="44"/>
      <c r="D27" s="44"/>
    </row>
    <row r="28" ht="25.15" customHeight="1" spans="1:4">
      <c r="A28" s="45"/>
      <c r="B28" s="45"/>
      <c r="C28" s="45"/>
      <c r="D28" s="4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showZeros="0" zoomScale="85" zoomScaleNormal="85" workbookViewId="0">
      <selection activeCell="K16" sqref="K16"/>
    </sheetView>
  </sheetViews>
  <sheetFormatPr defaultColWidth="8.875" defaultRowHeight="13.5" outlineLevelCol="5"/>
  <cols>
    <col min="1" max="1" width="8.875" style="21"/>
    <col min="2" max="2" width="49.375" style="21" customWidth="1"/>
    <col min="3" max="6" width="20.625" style="21" customWidth="1"/>
    <col min="7" max="16384" width="8.875" style="21"/>
  </cols>
  <sheetData>
    <row r="1" spans="1:1">
      <c r="A1" s="30"/>
    </row>
    <row r="2" ht="45" customHeight="1" spans="1:6">
      <c r="A2" s="22" t="s">
        <v>1882</v>
      </c>
      <c r="B2" s="22"/>
      <c r="C2" s="22"/>
      <c r="D2" s="22"/>
      <c r="E2" s="22"/>
      <c r="F2" s="22"/>
    </row>
    <row r="3" s="19" customFormat="1" ht="18" customHeight="1" spans="2:6">
      <c r="B3" s="31" t="s">
        <v>1805</v>
      </c>
      <c r="C3" s="32"/>
      <c r="D3" s="32"/>
      <c r="E3" s="32"/>
      <c r="F3" s="32"/>
    </row>
    <row r="4" s="19" customFormat="1" ht="30" customHeight="1" spans="1:6">
      <c r="A4" s="25" t="s">
        <v>4</v>
      </c>
      <c r="B4" s="25"/>
      <c r="C4" s="26" t="s">
        <v>1811</v>
      </c>
      <c r="D4" s="26" t="s">
        <v>1852</v>
      </c>
      <c r="E4" s="26" t="s">
        <v>1853</v>
      </c>
      <c r="F4" s="26" t="s">
        <v>1883</v>
      </c>
    </row>
    <row r="5" s="19" customFormat="1" ht="30" customHeight="1" spans="1:6">
      <c r="A5" s="33" t="s">
        <v>1884</v>
      </c>
      <c r="B5" s="33"/>
      <c r="C5" s="34" t="s">
        <v>1812</v>
      </c>
      <c r="D5" s="35">
        <f>SUM(D6:D7)</f>
        <v>41.76</v>
      </c>
      <c r="E5" s="35">
        <f>SUM(E6:E7)</f>
        <v>41.76</v>
      </c>
      <c r="F5" s="36"/>
    </row>
    <row r="6" s="19" customFormat="1" ht="30" customHeight="1" spans="1:6">
      <c r="A6" s="37" t="s">
        <v>1885</v>
      </c>
      <c r="B6" s="37"/>
      <c r="C6" s="34" t="s">
        <v>1813</v>
      </c>
      <c r="D6" s="35">
        <v>9.52</v>
      </c>
      <c r="E6" s="35">
        <v>9.52</v>
      </c>
      <c r="F6" s="36"/>
    </row>
    <row r="7" s="19" customFormat="1" ht="30" customHeight="1" spans="1:6">
      <c r="A7" s="37" t="s">
        <v>1886</v>
      </c>
      <c r="B7" s="37"/>
      <c r="C7" s="34" t="s">
        <v>1814</v>
      </c>
      <c r="D7" s="35">
        <v>32.24</v>
      </c>
      <c r="E7" s="35">
        <v>32.24</v>
      </c>
      <c r="F7" s="36"/>
    </row>
    <row r="8" s="19" customFormat="1" ht="30" customHeight="1" spans="1:6">
      <c r="A8" s="38" t="s">
        <v>1887</v>
      </c>
      <c r="B8" s="38"/>
      <c r="C8" s="34" t="s">
        <v>1815</v>
      </c>
      <c r="D8" s="36"/>
      <c r="E8" s="36"/>
      <c r="F8" s="36"/>
    </row>
    <row r="9" s="19" customFormat="1" ht="30" customHeight="1" spans="1:6">
      <c r="A9" s="37" t="s">
        <v>1885</v>
      </c>
      <c r="B9" s="37"/>
      <c r="C9" s="34" t="s">
        <v>1816</v>
      </c>
      <c r="D9" s="36"/>
      <c r="E9" s="36"/>
      <c r="F9" s="36"/>
    </row>
    <row r="10" s="19" customFormat="1" ht="30" customHeight="1" spans="1:6">
      <c r="A10" s="37" t="s">
        <v>1886</v>
      </c>
      <c r="B10" s="37"/>
      <c r="C10" s="34" t="s">
        <v>1817</v>
      </c>
      <c r="D10" s="36"/>
      <c r="E10" s="36"/>
      <c r="F10" s="36"/>
    </row>
    <row r="11" s="20" customFormat="1" ht="40.9" customHeight="1" spans="1:6">
      <c r="A11" s="29" t="s">
        <v>1888</v>
      </c>
      <c r="B11" s="29"/>
      <c r="C11" s="29"/>
      <c r="D11" s="29"/>
      <c r="E11" s="29"/>
      <c r="F11" s="29"/>
    </row>
    <row r="14" ht="19.5"/>
    <row r="15" ht="19.15" customHeight="1"/>
    <row r="16" ht="28.9" customHeight="1"/>
    <row r="17" ht="28.9" customHeight="1"/>
    <row r="18" ht="28.9" customHeight="1"/>
    <row r="19" ht="28.9" customHeight="1"/>
    <row r="20" ht="30" customHeight="1"/>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showZeros="0" zoomScale="85" zoomScaleNormal="85" workbookViewId="0">
      <selection activeCell="K20" sqref="K20"/>
    </sheetView>
  </sheetViews>
  <sheetFormatPr defaultColWidth="8.875" defaultRowHeight="13.5" outlineLevelCol="5"/>
  <cols>
    <col min="1" max="1" width="8.875" style="21"/>
    <col min="2" max="6" width="24.25" style="21" customWidth="1"/>
    <col min="7" max="16384" width="8.875" style="21"/>
  </cols>
  <sheetData>
    <row r="1" ht="24" customHeight="1"/>
    <row r="2" ht="27" spans="1:6">
      <c r="A2" s="22" t="s">
        <v>1889</v>
      </c>
      <c r="B2" s="23"/>
      <c r="C2" s="23"/>
      <c r="D2" s="23"/>
      <c r="E2" s="23"/>
      <c r="F2" s="23"/>
    </row>
    <row r="3" ht="22.9" customHeight="1" spans="1:6">
      <c r="A3" s="24" t="s">
        <v>1805</v>
      </c>
      <c r="B3" s="24"/>
      <c r="C3" s="24"/>
      <c r="D3" s="24"/>
      <c r="E3" s="24"/>
      <c r="F3" s="24"/>
    </row>
    <row r="4" s="19" customFormat="1" ht="30" customHeight="1" spans="1:6">
      <c r="A4" s="25" t="s">
        <v>1890</v>
      </c>
      <c r="B4" s="26" t="s">
        <v>1767</v>
      </c>
      <c r="C4" s="26" t="s">
        <v>1891</v>
      </c>
      <c r="D4" s="26" t="s">
        <v>1892</v>
      </c>
      <c r="E4" s="26" t="s">
        <v>1893</v>
      </c>
      <c r="F4" s="26" t="s">
        <v>1894</v>
      </c>
    </row>
    <row r="5" s="19" customFormat="1" ht="45" customHeight="1" spans="1:6">
      <c r="A5" s="27"/>
      <c r="B5" s="28"/>
      <c r="C5" s="28"/>
      <c r="D5" s="28"/>
      <c r="E5" s="28"/>
      <c r="F5" s="28"/>
    </row>
    <row r="6" s="19" customFormat="1" ht="45" customHeight="1" spans="1:6">
      <c r="A6" s="27"/>
      <c r="B6" s="28"/>
      <c r="C6" s="28"/>
      <c r="D6" s="28"/>
      <c r="E6" s="28"/>
      <c r="F6" s="28"/>
    </row>
    <row r="7" s="19" customFormat="1" ht="45" customHeight="1" spans="1:6">
      <c r="A7" s="27"/>
      <c r="B7" s="28"/>
      <c r="C7" s="28"/>
      <c r="D7" s="28"/>
      <c r="E7" s="28"/>
      <c r="F7" s="28"/>
    </row>
    <row r="8" s="20" customFormat="1" ht="33" customHeight="1" spans="1:6">
      <c r="A8" s="29" t="s">
        <v>1895</v>
      </c>
      <c r="B8" s="29"/>
      <c r="C8" s="29"/>
      <c r="D8" s="29"/>
      <c r="E8" s="29"/>
      <c r="F8" s="29"/>
    </row>
    <row r="9" ht="30" customHeight="1" spans="1:1">
      <c r="A9" s="21" t="s">
        <v>1896</v>
      </c>
    </row>
  </sheetData>
  <mergeCells count="3">
    <mergeCell ref="A2:F2"/>
    <mergeCell ref="A3:F3"/>
    <mergeCell ref="A8:F8"/>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9"/>
  <sheetViews>
    <sheetView showZeros="0" zoomScale="85" zoomScaleNormal="85" workbookViewId="0">
      <selection activeCell="K20" sqref="K20"/>
    </sheetView>
  </sheetViews>
  <sheetFormatPr defaultColWidth="8" defaultRowHeight="12"/>
  <cols>
    <col min="1" max="1" width="28.5" style="11" customWidth="1"/>
    <col min="2" max="2" width="45.125" style="11" customWidth="1"/>
    <col min="3" max="5" width="20.625" style="11" customWidth="1"/>
    <col min="6" max="6" width="14.375" style="11" customWidth="1"/>
    <col min="7" max="7" width="20.625" style="11" customWidth="1"/>
    <col min="8" max="9" width="13.375" style="11" customWidth="1"/>
    <col min="10" max="10" width="15.5" style="11" customWidth="1"/>
    <col min="11" max="16384" width="8" style="11"/>
  </cols>
  <sheetData>
    <row r="2" ht="39" customHeight="1" spans="1:10">
      <c r="A2" s="12" t="s">
        <v>1897</v>
      </c>
      <c r="B2" s="12"/>
      <c r="C2" s="12"/>
      <c r="D2" s="12"/>
      <c r="E2" s="12"/>
      <c r="F2" s="12"/>
      <c r="G2" s="12"/>
      <c r="H2" s="12"/>
      <c r="I2" s="12"/>
      <c r="J2" s="12"/>
    </row>
    <row r="3" ht="22.9" customHeight="1" spans="1:1">
      <c r="A3" s="13"/>
    </row>
    <row r="4" s="9" customFormat="1" ht="44.25" customHeight="1" spans="1:10">
      <c r="A4" s="14" t="s">
        <v>1898</v>
      </c>
      <c r="B4" s="14" t="s">
        <v>1899</v>
      </c>
      <c r="C4" s="14" t="s">
        <v>1900</v>
      </c>
      <c r="D4" s="14" t="s">
        <v>1901</v>
      </c>
      <c r="E4" s="14" t="s">
        <v>1902</v>
      </c>
      <c r="F4" s="14" t="s">
        <v>1903</v>
      </c>
      <c r="G4" s="14" t="s">
        <v>1904</v>
      </c>
      <c r="H4" s="14" t="s">
        <v>1905</v>
      </c>
      <c r="I4" s="14" t="s">
        <v>1906</v>
      </c>
      <c r="J4" s="14" t="s">
        <v>1907</v>
      </c>
    </row>
    <row r="5" ht="18.75" spans="1:10">
      <c r="A5" s="15">
        <v>1</v>
      </c>
      <c r="B5" s="15">
        <v>2</v>
      </c>
      <c r="C5" s="15">
        <v>3</v>
      </c>
      <c r="D5" s="15">
        <v>4</v>
      </c>
      <c r="E5" s="15">
        <v>5</v>
      </c>
      <c r="F5" s="15">
        <v>6</v>
      </c>
      <c r="G5" s="15">
        <v>7</v>
      </c>
      <c r="H5" s="15">
        <v>8</v>
      </c>
      <c r="I5" s="15">
        <v>9</v>
      </c>
      <c r="J5" s="15">
        <v>10</v>
      </c>
    </row>
    <row r="6" ht="69" customHeight="1" spans="1:10">
      <c r="A6" s="16" t="s">
        <v>1908</v>
      </c>
      <c r="B6" s="16" t="s">
        <v>1909</v>
      </c>
      <c r="C6" s="17" t="s">
        <v>1910</v>
      </c>
      <c r="D6" s="17" t="s">
        <v>1911</v>
      </c>
      <c r="E6" s="17" t="s">
        <v>1912</v>
      </c>
      <c r="F6" s="17" t="s">
        <v>1913</v>
      </c>
      <c r="G6" s="17">
        <v>280.8</v>
      </c>
      <c r="H6" s="18" t="s">
        <v>1914</v>
      </c>
      <c r="I6" s="18" t="s">
        <v>1915</v>
      </c>
      <c r="J6" s="17" t="s">
        <v>1912</v>
      </c>
    </row>
    <row r="7" ht="76.15" customHeight="1" spans="1:10">
      <c r="A7" s="16" t="s">
        <v>1916</v>
      </c>
      <c r="B7" s="16" t="s">
        <v>1917</v>
      </c>
      <c r="C7" s="17" t="s">
        <v>1910</v>
      </c>
      <c r="D7" s="17" t="s">
        <v>1911</v>
      </c>
      <c r="E7" s="17" t="s">
        <v>1918</v>
      </c>
      <c r="F7" s="17" t="s">
        <v>1913</v>
      </c>
      <c r="G7" s="17">
        <v>470</v>
      </c>
      <c r="H7" s="18" t="s">
        <v>1914</v>
      </c>
      <c r="I7" s="18" t="s">
        <v>1915</v>
      </c>
      <c r="J7" s="17" t="s">
        <v>1918</v>
      </c>
    </row>
    <row r="8" ht="49.15" customHeight="1" spans="1:10">
      <c r="A8" s="16" t="s">
        <v>1919</v>
      </c>
      <c r="B8" s="16" t="s">
        <v>1920</v>
      </c>
      <c r="C8" s="17" t="s">
        <v>1910</v>
      </c>
      <c r="D8" s="17" t="s">
        <v>1911</v>
      </c>
      <c r="E8" s="17" t="s">
        <v>1921</v>
      </c>
      <c r="F8" s="17" t="s">
        <v>1913</v>
      </c>
      <c r="G8" s="17">
        <v>500</v>
      </c>
      <c r="H8" s="18" t="s">
        <v>1914</v>
      </c>
      <c r="I8" s="18" t="s">
        <v>1915</v>
      </c>
      <c r="J8" s="17" t="s">
        <v>1922</v>
      </c>
    </row>
    <row r="9" s="10" customFormat="1" ht="85.9" customHeight="1" spans="1:10">
      <c r="A9" s="16" t="s">
        <v>1923</v>
      </c>
      <c r="B9" s="16" t="s">
        <v>1924</v>
      </c>
      <c r="C9" s="17" t="s">
        <v>1910</v>
      </c>
      <c r="D9" s="17" t="s">
        <v>1911</v>
      </c>
      <c r="E9" s="17" t="s">
        <v>1925</v>
      </c>
      <c r="F9" s="17" t="s">
        <v>1913</v>
      </c>
      <c r="G9" s="17">
        <v>2100</v>
      </c>
      <c r="H9" s="18" t="s">
        <v>1914</v>
      </c>
      <c r="I9" s="18" t="s">
        <v>1915</v>
      </c>
      <c r="J9" s="17" t="s">
        <v>1926</v>
      </c>
    </row>
  </sheetData>
  <mergeCells count="1">
    <mergeCell ref="A2:J2"/>
  </mergeCells>
  <pageMargins left="0.751388888888889" right="0.751388888888889" top="1" bottom="1" header="0.507638888888889" footer="0.507638888888889"/>
  <pageSetup paperSize="9" scale="62"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showZeros="0" workbookViewId="0">
      <selection activeCell="K20" sqref="K20"/>
    </sheetView>
  </sheetViews>
  <sheetFormatPr defaultColWidth="9" defaultRowHeight="13.5" outlineLevelCol="1"/>
  <cols>
    <col min="1" max="1" width="42.1416666666667" style="1" customWidth="1"/>
    <col min="2" max="2" width="94.6416666666667" style="1" customWidth="1"/>
    <col min="3" max="16384" width="9" style="1"/>
  </cols>
  <sheetData>
    <row r="1" ht="31.9" customHeight="1" spans="1:2">
      <c r="A1" s="2" t="s">
        <v>1927</v>
      </c>
      <c r="B1" s="2"/>
    </row>
    <row r="3" ht="31.15" customHeight="1" spans="1:2">
      <c r="A3" s="3" t="s">
        <v>1928</v>
      </c>
      <c r="B3" s="4" t="s">
        <v>1929</v>
      </c>
    </row>
    <row r="4" ht="94.9" customHeight="1" spans="1:2">
      <c r="A4" s="5" t="s">
        <v>1130</v>
      </c>
      <c r="B4" s="6" t="s">
        <v>1930</v>
      </c>
    </row>
    <row r="5" ht="127.9" customHeight="1" spans="1:2">
      <c r="A5" s="5" t="s">
        <v>1931</v>
      </c>
      <c r="B5" s="6" t="s">
        <v>1932</v>
      </c>
    </row>
    <row r="6" ht="79.9" customHeight="1" spans="1:2">
      <c r="A6" s="5" t="s">
        <v>1933</v>
      </c>
      <c r="B6" s="6" t="s">
        <v>1934</v>
      </c>
    </row>
    <row r="7" ht="72" customHeight="1" spans="1:2">
      <c r="A7" s="7" t="s">
        <v>1935</v>
      </c>
      <c r="B7" s="6" t="s">
        <v>1936</v>
      </c>
    </row>
    <row r="8" ht="66" customHeight="1" spans="1:2">
      <c r="A8" s="5" t="s">
        <v>1937</v>
      </c>
      <c r="B8" s="6" t="s">
        <v>1938</v>
      </c>
    </row>
    <row r="9" ht="87" customHeight="1" spans="1:2">
      <c r="A9" s="5" t="s">
        <v>1939</v>
      </c>
      <c r="B9" s="6" t="s">
        <v>1940</v>
      </c>
    </row>
    <row r="10" ht="118.9" customHeight="1" spans="1:2">
      <c r="A10" s="5" t="s">
        <v>1941</v>
      </c>
      <c r="B10" s="6" t="s">
        <v>1942</v>
      </c>
    </row>
    <row r="11" ht="76.15" customHeight="1" spans="1:2">
      <c r="A11" s="5" t="s">
        <v>1943</v>
      </c>
      <c r="B11" s="6" t="s">
        <v>1944</v>
      </c>
    </row>
    <row r="12" ht="87" customHeight="1" spans="1:2">
      <c r="A12" s="5" t="s">
        <v>1945</v>
      </c>
      <c r="B12" s="6" t="s">
        <v>1946</v>
      </c>
    </row>
    <row r="13" ht="45" customHeight="1" spans="1:2">
      <c r="A13" s="8"/>
      <c r="B13" s="8"/>
    </row>
  </sheetData>
  <mergeCells count="1">
    <mergeCell ref="A1:B1"/>
  </mergeCells>
  <conditionalFormatting sqref="A4">
    <cfRule type="expression" dxfId="1" priority="1" stopIfTrue="1">
      <formula>"len($A:$A)=3"</formula>
    </cfRule>
  </conditionalFormatting>
  <conditionalFormatting sqref="A5">
    <cfRule type="expression" dxfId="1" priority="2" stopIfTrue="1">
      <formula>"len($A:$A)=3"</formula>
    </cfRule>
  </conditionalFormatting>
  <conditionalFormatting sqref="A6">
    <cfRule type="expression" dxfId="1" priority="6" stopIfTrue="1">
      <formula>"len($A:$A)=3"</formula>
    </cfRule>
  </conditionalFormatting>
  <conditionalFormatting sqref="A7">
    <cfRule type="expression" dxfId="1" priority="14" stopIfTrue="1">
      <formula>"len($A:$A)=3"</formula>
    </cfRule>
  </conditionalFormatting>
  <conditionalFormatting sqref="A8">
    <cfRule type="expression" dxfId="1" priority="7" stopIfTrue="1">
      <formula>"len($A:$A)=3"</formula>
    </cfRule>
  </conditionalFormatting>
  <conditionalFormatting sqref="A9">
    <cfRule type="expression" dxfId="1" priority="12" stopIfTrue="1">
      <formula>"len($A:$A)=3"</formula>
    </cfRule>
  </conditionalFormatting>
  <conditionalFormatting sqref="A10">
    <cfRule type="expression" dxfId="1" priority="5" stopIfTrue="1">
      <formula>"len($A:$A)=3"</formula>
    </cfRule>
  </conditionalFormatting>
  <conditionalFormatting sqref="A11">
    <cfRule type="expression" dxfId="1" priority="4" stopIfTrue="1">
      <formula>"len($A:$A)=3"</formula>
    </cfRule>
  </conditionalFormatting>
  <conditionalFormatting sqref="A12">
    <cfRule type="expression" dxfId="1" priority="3"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1-1一般公共预算收入情况表</vt:lpstr>
      <vt:lpstr>1-2一般公共预算支出情况表</vt:lpstr>
      <vt:lpstr>1-3县本级一般公共预算收入情况表</vt:lpstr>
      <vt:lpstr>1-4县本级一般公共预算支出情况表（公开到项级）</vt:lpstr>
      <vt:lpstr>1-5县本级一般公共预算基本支出情况表（公开到款级）</vt:lpstr>
      <vt:lpstr>1-6 一般公共预算支出表（州、市对下转移支付项目）</vt:lpstr>
      <vt:lpstr>1-7分地区税收返还和转移支付预算表</vt:lpstr>
      <vt:lpstr>1-8县本级“三公”经费预算财政拨款情况统计表</vt:lpstr>
      <vt:lpstr>2-1政府性基金预算收入情况表</vt:lpstr>
      <vt:lpstr>2-2政府性基金预算支出情况表</vt:lpstr>
      <vt:lpstr>2-3县本级政府性基金预算收入情况表</vt:lpstr>
      <vt:lpstr>2-4县本级政府性基金预算支出情况表（公开到项级）</vt:lpstr>
      <vt:lpstr>2-5本级政府性基金支出表（州、市对下转移支付）</vt:lpstr>
      <vt:lpstr>3-1国有资本经营收入预算情况表</vt:lpstr>
      <vt:lpstr>3-2国有资本经营支出预算情况表</vt:lpstr>
      <vt:lpstr>3-3县本级国有资本经营收入预算情况表</vt:lpstr>
      <vt:lpstr>3-4县本级国有资本经营支出预算情况表（公开到项级）</vt:lpstr>
      <vt:lpstr>3-5 国有资本经营预算转移支付表 （分地区）</vt:lpstr>
      <vt:lpstr>3-6 国有资本经营预算转移支付表（分项目）</vt:lpstr>
      <vt:lpstr>4-1社会保险基金收入预算情况表</vt:lpstr>
      <vt:lpstr>4-2社会保险基金支出预算情况表</vt:lpstr>
      <vt:lpstr>4-3县本级社会保险基金收入预算情况表</vt:lpstr>
      <vt:lpstr>4-4县本级社会保险基金支出预算情况表</vt:lpstr>
      <vt:lpstr>5-1 2023年地方政府债务限额及余额预算情况表</vt:lpstr>
      <vt:lpstr>5-2  2023年地方政府一般债务余额情况表</vt:lpstr>
      <vt:lpstr>5-3县本级2023年地方政府一般债务余额情况表</vt:lpstr>
      <vt:lpstr>5-4 2023年地方政府专项债务余额情况表</vt:lpstr>
      <vt:lpstr>5-5县本级2023年地方政府专项债务余额情况表（本级）</vt:lpstr>
      <vt:lpstr>5-6 地方政府债券发行及还本付息情况表</vt:lpstr>
      <vt:lpstr>5-7 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huawei</cp:lastModifiedBy>
  <dcterms:created xsi:type="dcterms:W3CDTF">2006-09-17T00:00:00Z</dcterms:created>
  <cp:lastPrinted>2024-02-01T03:27:00Z</cp:lastPrinted>
  <dcterms:modified xsi:type="dcterms:W3CDTF">2024-11-07T08:35:21Z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D25C81D561C72DBBE86A2C6741D3D391_43</vt:lpwstr>
  </property>
</Properties>
</file>