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tabRatio="819" firstSheet="3" activeTab="5"/>
  </bookViews>
  <sheets>
    <sheet name="1-1一般公共预算收入情况表" sheetId="1" r:id="rId1"/>
    <sheet name="1-2一般公共预算支出情况表" sheetId="2" r:id="rId2"/>
    <sheet name="1-3一般公共预算收入情况表" sheetId="3" r:id="rId3"/>
    <sheet name="1-4本级一般公共预算支出情况表（公开到项级）" sheetId="4" r:id="rId4"/>
    <sheet name="1-5本级一般公共预算基本支出情况表（公开到款级）" sheetId="5" r:id="rId5"/>
    <sheet name="1-6一般公共预算支出表（州、市对下转移支付项目）" sheetId="6" r:id="rId6"/>
    <sheet name="1-7楚雄州分地区税收返还和转移支付预算表" sheetId="7" r:id="rId7"/>
    <sheet name="1-8本级“三公”经费预算财政拨款情况统计表" sheetId="8" r:id="rId8"/>
    <sheet name="2-1政府性基金预算收入情况表" sheetId="9" r:id="rId9"/>
    <sheet name="2-2政府性基金预算支出情况表" sheetId="10" r:id="rId10"/>
    <sheet name="2-3本级政府性基金预算收入情况表" sheetId="11" r:id="rId11"/>
    <sheet name="2-4本级政府性基金预算支出情况表（公开到项级）" sheetId="12" r:id="rId12"/>
    <sheet name="2-5本级政府性基金支出表（州、市对下转移支付）" sheetId="13" r:id="rId13"/>
    <sheet name="3-1国有资本经营收入预算情况表" sheetId="14" r:id="rId14"/>
    <sheet name="3-2国有资本经营支出预算情况表" sheetId="15" r:id="rId15"/>
    <sheet name="3-3本级国有资本经营收入预算情况表" sheetId="16" r:id="rId16"/>
    <sheet name="3-4本级国有资本经营支出预算情况表（公开到项级）" sheetId="17" r:id="rId17"/>
    <sheet name="3-5 国有资本经营预算转移支付表（分地区）" sheetId="18" r:id="rId18"/>
    <sheet name="3-6 国有资本经营预算转移支付表（分项目）" sheetId="19" r:id="rId19"/>
    <sheet name="4-1社会保险基金收入预算情况表" sheetId="20" r:id="rId20"/>
    <sheet name="4-2社会保险基金支出预算情况表" sheetId="21" r:id="rId21"/>
    <sheet name="4-3社会保险基金收入预算情况表" sheetId="22" r:id="rId22"/>
    <sheet name="4-4本级社会保险基金支出预算情况表" sheetId="23" r:id="rId23"/>
    <sheet name="5-1   2020年地方政府债务限额及余额预算情况表" sheetId="24" r:id="rId24"/>
    <sheet name="5-2  2020年地方政府一般债务余额情况表" sheetId="25" r:id="rId25"/>
    <sheet name="5-3  本级2020年地方政府一般债务余额情况表" sheetId="26" r:id="rId26"/>
    <sheet name="5-4 2020年地方政府专项债务余额情况表" sheetId="27" r:id="rId27"/>
    <sheet name="5-5 本级2020年地方政府专项债务余额情况表（本级）" sheetId="28" r:id="rId28"/>
    <sheet name="5-6 地方政府债券发行及还本付息情况表" sheetId="29" r:id="rId29"/>
    <sheet name="5-7 2021年本级政府专项债务限额和余额情况表" sheetId="30" r:id="rId30"/>
    <sheet name="5-8 2020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s>
  <definedNames>
    <definedName name="_xlnm._FilterDatabase" localSheetId="0" hidden="1">'1-1一般公共预算收入情况表'!$A$3:$F$39</definedName>
    <definedName name="_xlnm._FilterDatabase" localSheetId="1" hidden="1">'1-2一般公共预算支出情况表'!$A$3:$F$39</definedName>
    <definedName name="_xlnm._FilterDatabase" localSheetId="2" hidden="1">'1-3一般公共预算收入情况表'!$A$3:$F$40</definedName>
    <definedName name="_xlnm._FilterDatabase" localSheetId="5" hidden="1">'1-6一般公共预算支出表（州、市对下转移支付项目）'!$A$3:$E$128</definedName>
    <definedName name="_xlnm._FilterDatabase" localSheetId="9" hidden="1">'2-2政府性基金预算支出情况表'!$A$3:$G$269</definedName>
    <definedName name="_xlnm._FilterDatabase" localSheetId="10" hidden="1">'2-3本级政府性基金预算收入情况表'!$A$3:$F$37</definedName>
    <definedName name="_xlnm._FilterDatabase" localSheetId="11" hidden="1">'2-4本级政府性基金预算支出情况表（公开到项级）'!$A$3:$G$271</definedName>
    <definedName name="_xlnm._FilterDatabase" localSheetId="13" hidden="1">'3-1国有资本经营收入预算情况表'!$A$3:$E$41</definedName>
    <definedName name="_xlnm._FilterDatabase" localSheetId="14" hidden="1">'3-2国有资本经营支出预算情况表'!$A$3:$E$28</definedName>
    <definedName name="_xlnm._FilterDatabase" localSheetId="15" hidden="1">'3-3本级国有资本经营收入预算情况表'!$A$3:$E$35</definedName>
    <definedName name="_xlnm._FilterDatabase" localSheetId="16" hidden="1">'3-4本级国有资本经营支出预算情况表（公开到项级）'!$A$3:$E$21</definedName>
    <definedName name="_xlnm._FilterDatabase" localSheetId="19" hidden="1">'4-1社会保险基金收入预算情况表'!$A$3:$E$38</definedName>
    <definedName name="_xlnm._FilterDatabase" localSheetId="20" hidden="1">'4-2社会保险基金支出预算情况表'!$A$3:$E$22</definedName>
    <definedName name="_xlnm._FilterDatabase" localSheetId="21" hidden="1">'4-3社会保险基金收入预算情况表'!$A$3:$E$38</definedName>
    <definedName name="_xlnm._FilterDatabase" localSheetId="22" hidden="1">'4-4本级社会保险基金支出预算情况表'!$A$3:$F$22</definedName>
    <definedName name="_xlnm._FilterDatabase" localSheetId="4" hidden="1">'1-5本级一般公共预算基本支出情况表（公开到款级）'!$A$3:$B$31</definedName>
    <definedName name="_xlnm._FilterDatabase" localSheetId="8" hidden="1">'2-1政府性基金预算收入情况表'!$A$3:$F$37</definedName>
    <definedName name="_xlnm._FilterDatabase" localSheetId="3" hidden="1">'1-4本级一般公共预算支出情况表（公开到项级）'!$A$3:$I$1355</definedName>
    <definedName name="_xlnm._FilterDatabase" localSheetId="12" hidden="1">'2-5本级政府性基金支出表（州、市对下转移支付）'!$A$3:$E$18</definedName>
    <definedName name="_lst_r_地方财政预算表2015年全省汇总_10_科目编码名称">[2]_ESList!$A$1:$A$27</definedName>
    <definedName name="_xlnm.Print_Area" localSheetId="0">'1-1一般公共预算收入情况表'!$B$1:$E$39</definedName>
    <definedName name="_xlnm.Print_Area" localSheetId="1">'1-2一般公共预算支出情况表'!$B$1:$E$38</definedName>
    <definedName name="_xlnm.Print_Area" localSheetId="2">'1-3一般公共预算收入情况表'!$B$1:$E$40</definedName>
    <definedName name="_xlnm.Print_Area" localSheetId="3">'1-4本级一般公共预算支出情况表（公开到项级）'!$B$1:$E$1355</definedName>
    <definedName name="_xlnm.Print_Area" localSheetId="5">'1-6一般公共预算支出表（州、市对下转移支付项目）'!$A$1:$C$42</definedName>
    <definedName name="_xlnm.Print_Area" localSheetId="6">'1-7楚雄州分地区税收返还和转移支付预算表'!$A$1:$D$15</definedName>
    <definedName name="_xlnm.Print_Area" localSheetId="8">'2-1政府性基金预算收入情况表'!$B$1:$E$37</definedName>
    <definedName name="_xlnm.Print_Area" localSheetId="9">'2-2政府性基金预算支出情况表'!$B$1:$E$269</definedName>
    <definedName name="_xlnm.Print_Area" localSheetId="10">'2-3本级政府性基金预算收入情况表'!$B$1:$E$37</definedName>
    <definedName name="_xlnm.Print_Area" localSheetId="11">'2-4本级政府性基金预算支出情况表（公开到项级）'!$B$1:$E$271</definedName>
    <definedName name="_xlnm.Print_Area" localSheetId="12">'2-5本级政府性基金支出表（州、市对下转移支付）'!$A$1:$D$15</definedName>
    <definedName name="_xlnm.Print_Titles" localSheetId="0">'1-1一般公共预算收入情况表'!$1:$3</definedName>
    <definedName name="_xlnm.Print_Titles" localSheetId="1">'1-2一般公共预算支出情况表'!$1:$3</definedName>
    <definedName name="_xlnm.Print_Titles" localSheetId="2">'1-3一般公共预算收入情况表'!$1:$3</definedName>
    <definedName name="_xlnm.Print_Titles" localSheetId="3">'1-4本级一般公共预算支出情况表（公开到项级）'!$1:$3</definedName>
    <definedName name="_xlnm.Print_Titles" localSheetId="5">'1-6一般公共预算支出表（州、市对下转移支付项目）'!$1:$3</definedName>
    <definedName name="_xlnm.Print_Titles" localSheetId="6">'1-7楚雄州分地区税收返还和转移支付预算表'!$1:$3</definedName>
    <definedName name="_xlnm.Print_Titles" localSheetId="8">'2-1政府性基金预算收入情况表'!$1:$3</definedName>
    <definedName name="_xlnm.Print_Titles" localSheetId="9">'2-2政府性基金预算支出情况表'!$1:$3</definedName>
    <definedName name="_xlnm.Print_Titles" localSheetId="10">'2-3本级政府性基金预算收入情况表'!$1:$3</definedName>
    <definedName name="_xlnm.Print_Titles" localSheetId="11">'2-4本级政府性基金预算支出情况表（公开到项级）'!$1:$3</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'3-1国有资本经营收入预算情况表'!$A$1:$D$41</definedName>
    <definedName name="_xlnm.Print_Titles" localSheetId="13">'3-1国有资本经营收入预算情况表'!$1:$3</definedName>
    <definedName name="专项收入年初预算数" localSheetId="13">#REF!</definedName>
    <definedName name="专项收入全年预计数" localSheetId="13">#REF!</definedName>
    <definedName name="_xlnm.Print_Area" localSheetId="14">'3-2国有资本经营支出预算情况表'!$A$1:$D$28</definedName>
    <definedName name="_xlnm.Print_Titles" localSheetId="14">'3-2国有资本经营支出预算情况表'!$1:$3</definedName>
    <definedName name="专项收入年初预算数" localSheetId="14">#REF!</definedName>
    <definedName name="专项收入全年预计数" localSheetId="14">#REF!</definedName>
    <definedName name="_xlnm.Print_Area" localSheetId="15">'3-3本级国有资本经营收入预算情况表'!$A$1:$D$35</definedName>
    <definedName name="_xlnm.Print_Titles" localSheetId="15">'3-3本级国有资本经营收入预算情况表'!$1:$3</definedName>
    <definedName name="专项收入年初预算数" localSheetId="15">#REF!</definedName>
    <definedName name="专项收入全年预计数" localSheetId="15">#REF!</definedName>
    <definedName name="_xlnm.Print_Area" localSheetId="16">'3-4本级国有资本经营支出预算情况表（公开到项级）'!$A$1:$D$21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'4-1社会保险基金收入预算情况表'!$A$1:$D$38</definedName>
    <definedName name="_xlnm.Print_Titles" localSheetId="19">'4-1社会保险基金收入预算情况表'!$1:$3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'4-3社会保险基金收入预算情况表'!$A$1:$D$38</definedName>
    <definedName name="_xlnm.Print_Titles" localSheetId="21">'4-3社会保险基金收入预算情况表'!$1:$3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'1-5本级一般公共预算基本支出情况表（公开到款级）'!$A$1:$B$31</definedName>
    <definedName name="_xlnm.Print_Titles" localSheetId="4">'1-5本级一般公共预算基本支出情况表（公开到款级）'!$1:$3</definedName>
  </definedNames>
  <calcPr calcId="144525" fullPrecision="0"/>
</workbook>
</file>

<file path=xl/comments1.xml><?xml version="1.0" encoding="utf-8"?>
<comments xmlns="http://schemas.openxmlformats.org/spreadsheetml/2006/main">
  <authors>
    <author>md</author>
  </authors>
  <commentList>
    <comment ref="B36" authorId="0">
      <text>
        <r>
          <rPr>
            <sz val="9"/>
            <rFont val="宋体"/>
            <charset val="134"/>
          </rPr>
          <t xml:space="preserve">失业保险643万元，企业职工基本养老保险3230万元，工伤保险500万元，
</t>
        </r>
      </text>
    </comment>
    <comment ref="C36" authorId="0">
      <text>
        <r>
          <rPr>
            <sz val="9"/>
            <rFont val="宋体"/>
            <charset val="134"/>
          </rPr>
          <t>企业职工基本养老保险6481万元；工伤保险500万元；失业保险150万元。</t>
        </r>
      </text>
    </comment>
  </commentList>
</comments>
</file>

<file path=xl/comments2.xml><?xml version="1.0" encoding="utf-8"?>
<comments xmlns="http://schemas.openxmlformats.org/spreadsheetml/2006/main">
  <authors>
    <author>md</author>
  </authors>
  <commentList>
    <comment ref="B21" authorId="0">
      <text>
        <r>
          <rPr>
            <sz val="9"/>
            <rFont val="宋体"/>
            <charset val="134"/>
          </rPr>
          <t>失业保险114万元，企业职工基本养老保险4389万元，工伤保险120万元，</t>
        </r>
      </text>
    </comment>
    <comment ref="C21" authorId="0">
      <text>
        <r>
          <rPr>
            <sz val="9"/>
            <rFont val="宋体"/>
            <charset val="134"/>
          </rPr>
          <t>企业职工基本养老保险5606万元，工伤保险143万元；失业保险15万元。</t>
        </r>
      </text>
    </comment>
  </commentList>
</comments>
</file>

<file path=xl/comments3.xml><?xml version="1.0" encoding="utf-8"?>
<comments xmlns="http://schemas.openxmlformats.org/spreadsheetml/2006/main">
  <authors>
    <author>md</author>
  </authors>
  <commentList>
    <comment ref="B21" authorId="0">
      <text>
        <r>
          <rPr>
            <sz val="9"/>
            <rFont val="宋体"/>
            <charset val="134"/>
          </rPr>
          <t>失业保险114万元，企业职工基本养老保险4389万元，工伤保险120万元，</t>
        </r>
      </text>
    </comment>
    <comment ref="C21" authorId="0">
      <text>
        <r>
          <rPr>
            <sz val="9"/>
            <rFont val="宋体"/>
            <charset val="134"/>
          </rPr>
          <t>企业职工基本养老保险5606万元，工伤保险143万元；失业保险15万元。</t>
        </r>
      </text>
    </comment>
  </commentList>
</comments>
</file>

<file path=xl/sharedStrings.xml><?xml version="1.0" encoding="utf-8"?>
<sst xmlns="http://schemas.openxmlformats.org/spreadsheetml/2006/main" count="5837" uniqueCount="3748">
  <si>
    <t>1-1  2021年楚雄州（牟定县）一般公共预算收入情况表</t>
  </si>
  <si>
    <t>单位：万元</t>
  </si>
  <si>
    <t>科目编码</t>
  </si>
  <si>
    <t>项目</t>
  </si>
  <si>
    <t>2020年执行数</t>
  </si>
  <si>
    <t>2021年预算数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</si>
  <si>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</si>
  <si>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</si>
  <si>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</si>
  <si>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</si>
  <si>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</si>
  <si>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</si>
  <si>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</si>
  <si>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</si>
  <si>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</si>
  <si>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</si>
  <si>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</si>
  <si>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</si>
  <si>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</si>
  <si>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</si>
  <si>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</si>
  <si>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</si>
  <si>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</si>
  <si>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</si>
  <si>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</si>
  <si>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</si>
  <si>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</si>
  <si>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</si>
  <si>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</si>
  <si>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</si>
  <si>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</si>
  <si>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</si>
  <si>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</si>
  <si>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</si>
  <si>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</si>
  <si>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</si>
  <si>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</si>
  <si>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</si>
  <si>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</si>
  <si>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</si>
  <si>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</si>
  <si>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</si>
  <si>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</si>
  <si>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</si>
  <si>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</si>
  <si>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</si>
  <si>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</si>
  <si>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</si>
  <si>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</si>
  <si>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</si>
  <si>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</si>
  <si>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</si>
  <si>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</si>
  <si>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</si>
  <si>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</si>
  <si>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</si>
  <si>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</si>
  <si>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</si>
  <si>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</si>
  <si>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</si>
  <si>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</si>
  <si>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</si>
  <si>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</si>
  <si>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</si>
  <si>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</si>
  <si>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</si>
  <si>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</si>
  <si>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</si>
  <si>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2021年楚雄州（牟定县）一般公共预算支出情况表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</si>
  <si>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</si>
  <si>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</si>
  <si>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</si>
  <si>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</si>
  <si>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</si>
  <si>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</si>
  <si>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</si>
  <si>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</si>
  <si>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</si>
  <si>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</si>
  <si>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</si>
  <si>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</si>
  <si>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</si>
  <si>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</si>
  <si>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</si>
  <si>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</si>
  <si>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</si>
  <si>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</si>
  <si>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</si>
  <si>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</si>
  <si>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</si>
  <si>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</si>
  <si>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</si>
  <si>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</si>
  <si>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</si>
  <si>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</si>
  <si>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</si>
  <si>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</si>
  <si>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</si>
  <si>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</si>
  <si>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</si>
  <si>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</si>
  <si>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</si>
  <si>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</si>
  <si>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</si>
  <si>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</si>
  <si>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</si>
  <si>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</si>
  <si>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</si>
  <si>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</si>
  <si>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</si>
  <si>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</si>
  <si>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</si>
  <si>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</si>
  <si>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</si>
  <si>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</si>
  <si>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</si>
  <si>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</si>
  <si>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</si>
  <si>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</si>
  <si>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</si>
  <si>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</si>
  <si>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</si>
  <si>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</si>
  <si>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</si>
  <si>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</si>
  <si>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</si>
  <si>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</si>
  <si>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</si>
  <si>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2021年楚雄州（牟定县）本级一般公共预算收入情况表</t>
  </si>
  <si>
    <t>2020年预算数</t>
  </si>
  <si>
    <t>比上年预算数增长%</t>
  </si>
  <si>
    <r>
      <rPr>
        <sz val="14"/>
        <rFont val="宋体"/>
        <charset val="134"/>
      </rPr>
      <t>10199</t>
    </r>
  </si>
  <si>
    <t>县（市）本级一般公共预算收入</t>
  </si>
  <si>
    <t xml:space="preserve">   上解收入</t>
  </si>
  <si>
    <t>1-4  2021年楚雄州（牟定县）本级一般公共预算支出情况表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</si>
  <si>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</si>
  <si>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</si>
  <si>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</si>
  <si>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</si>
  <si>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</si>
  <si>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</si>
  <si>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</si>
  <si>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</si>
  <si>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</si>
  <si>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</si>
  <si>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</si>
  <si>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</si>
  <si>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</si>
  <si>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</si>
  <si>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</si>
  <si>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</si>
  <si>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</si>
  <si>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</si>
  <si>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</si>
  <si>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</si>
  <si>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</si>
  <si>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</si>
  <si>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</si>
  <si>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</si>
  <si>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</si>
  <si>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</si>
  <si>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</si>
  <si>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</si>
  <si>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</si>
  <si>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</si>
  <si>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</si>
  <si>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</si>
  <si>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</si>
  <si>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</si>
  <si>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</si>
  <si>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</si>
  <si>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</si>
  <si>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</si>
  <si>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</si>
  <si>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</si>
  <si>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</si>
  <si>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</si>
  <si>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</si>
  <si>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</si>
  <si>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</si>
  <si>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</si>
  <si>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</si>
  <si>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</si>
  <si>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</si>
  <si>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</si>
  <si>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</si>
  <si>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</si>
  <si>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</si>
  <si>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</si>
  <si>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</si>
  <si>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</si>
  <si>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</si>
  <si>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</si>
  <si>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</si>
  <si>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</si>
  <si>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</si>
  <si>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</si>
  <si>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</si>
  <si>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</si>
  <si>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</si>
  <si>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</si>
  <si>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</si>
  <si>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</si>
  <si>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</si>
  <si>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</si>
  <si>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</si>
  <si>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</si>
  <si>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</si>
  <si>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</si>
  <si>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</si>
  <si>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</si>
  <si>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</si>
  <si>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</si>
  <si>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</si>
  <si>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</si>
  <si>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</si>
  <si>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</si>
  <si>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</si>
  <si>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</si>
  <si>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</si>
  <si>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</si>
  <si>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</si>
  <si>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</si>
  <si>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</si>
  <si>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</si>
  <si>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</si>
  <si>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</si>
  <si>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</si>
  <si>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</si>
  <si>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</si>
  <si>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</si>
  <si>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</si>
  <si>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</si>
  <si>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</si>
  <si>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</si>
  <si>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</si>
  <si>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</si>
  <si>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</si>
  <si>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</si>
  <si>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</si>
  <si>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</si>
  <si>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</si>
  <si>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</si>
  <si>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</si>
  <si>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</si>
  <si>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</si>
  <si>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</si>
  <si>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</si>
  <si>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</si>
  <si>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</si>
  <si>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</si>
  <si>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</si>
  <si>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</si>
  <si>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</si>
  <si>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</si>
  <si>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</si>
  <si>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</si>
  <si>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</si>
  <si>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</si>
  <si>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</si>
  <si>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</si>
  <si>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</si>
  <si>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</si>
  <si>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</si>
  <si>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</si>
  <si>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</si>
  <si>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</si>
  <si>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</si>
  <si>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</si>
  <si>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</si>
  <si>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</si>
  <si>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</si>
  <si>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</si>
  <si>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</si>
  <si>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</si>
  <si>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</si>
  <si>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</si>
  <si>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</si>
  <si>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</si>
  <si>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</si>
  <si>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</si>
  <si>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</si>
  <si>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</si>
  <si>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</si>
  <si>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</si>
  <si>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</si>
  <si>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</si>
  <si>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</si>
  <si>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</si>
  <si>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</si>
  <si>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</si>
  <si>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</si>
  <si>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</si>
  <si>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</si>
  <si>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</si>
  <si>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</si>
  <si>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</si>
  <si>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</si>
  <si>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</si>
  <si>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</si>
  <si>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</si>
  <si>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</si>
  <si>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</si>
  <si>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</si>
  <si>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</si>
  <si>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</si>
  <si>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</si>
  <si>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</si>
  <si>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</si>
  <si>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</si>
  <si>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</si>
  <si>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</si>
  <si>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</si>
  <si>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</si>
  <si>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</si>
  <si>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</si>
  <si>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</si>
  <si>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</si>
  <si>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</si>
  <si>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</si>
  <si>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</si>
  <si>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</si>
  <si>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</si>
  <si>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</si>
  <si>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</si>
  <si>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</si>
  <si>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</si>
  <si>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</si>
  <si>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</si>
  <si>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</si>
  <si>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</si>
  <si>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</si>
  <si>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</si>
  <si>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</si>
  <si>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</si>
  <si>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</si>
  <si>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</si>
  <si>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</si>
  <si>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</si>
  <si>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</si>
  <si>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</si>
  <si>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</si>
  <si>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</si>
  <si>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</si>
  <si>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</si>
  <si>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</si>
  <si>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</si>
  <si>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</si>
  <si>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</si>
  <si>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</si>
  <si>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</si>
  <si>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</si>
  <si>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</si>
  <si>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</si>
  <si>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</si>
  <si>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</si>
  <si>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</si>
  <si>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</si>
  <si>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</si>
  <si>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</si>
  <si>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</si>
  <si>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</si>
  <si>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</si>
  <si>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</si>
  <si>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</si>
  <si>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</si>
  <si>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</si>
  <si>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</si>
  <si>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</si>
  <si>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</si>
  <si>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</si>
  <si>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</si>
  <si>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</si>
  <si>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</si>
  <si>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</si>
  <si>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</si>
  <si>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</si>
  <si>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</si>
  <si>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</si>
  <si>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</si>
  <si>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</si>
  <si>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</si>
  <si>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</si>
  <si>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</si>
  <si>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</si>
  <si>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</si>
  <si>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</si>
  <si>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</si>
  <si>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</si>
  <si>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</si>
  <si>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</si>
  <si>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</si>
  <si>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</si>
  <si>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</si>
  <si>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</si>
  <si>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</si>
  <si>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</si>
  <si>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</si>
  <si>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</si>
  <si>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</si>
  <si>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</si>
  <si>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</si>
  <si>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</si>
  <si>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</si>
  <si>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</si>
  <si>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</si>
  <si>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</si>
  <si>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</si>
  <si>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</si>
  <si>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</si>
  <si>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</si>
  <si>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</si>
  <si>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</si>
  <si>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</si>
  <si>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</si>
  <si>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</si>
  <si>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</si>
  <si>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</si>
  <si>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</si>
  <si>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</si>
  <si>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</si>
  <si>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</si>
  <si>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</si>
  <si>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</si>
  <si>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</si>
  <si>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</si>
  <si>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</si>
  <si>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</si>
  <si>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</si>
  <si>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</si>
  <si>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</si>
  <si>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</si>
  <si>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</si>
  <si>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</si>
  <si>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</si>
  <si>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</si>
  <si>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</si>
  <si>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</si>
  <si>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</si>
  <si>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</si>
  <si>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</si>
  <si>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</si>
  <si>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</si>
  <si>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</si>
  <si>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</si>
  <si>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</si>
  <si>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</si>
  <si>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</si>
  <si>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</si>
  <si>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</si>
  <si>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</si>
  <si>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</si>
  <si>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</si>
  <si>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</si>
  <si>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</si>
  <si>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</si>
  <si>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</si>
  <si>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</si>
  <si>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</si>
  <si>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</si>
  <si>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</si>
  <si>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</si>
  <si>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</si>
  <si>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</si>
  <si>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</si>
  <si>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</si>
  <si>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</si>
  <si>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</si>
  <si>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</si>
  <si>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</si>
  <si>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</si>
  <si>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</si>
  <si>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</si>
  <si>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</si>
  <si>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</si>
  <si>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</si>
  <si>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</si>
  <si>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</si>
  <si>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</si>
  <si>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</si>
  <si>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</si>
  <si>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</si>
  <si>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</si>
  <si>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</si>
  <si>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</si>
  <si>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</si>
  <si>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</si>
  <si>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</si>
  <si>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</si>
  <si>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</si>
  <si>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</si>
  <si>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</si>
  <si>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</si>
  <si>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</si>
  <si>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</si>
  <si>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</si>
  <si>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</si>
  <si>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</si>
  <si>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</si>
  <si>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</si>
  <si>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</si>
  <si>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</si>
  <si>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</si>
  <si>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</si>
  <si>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</si>
  <si>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</si>
  <si>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</si>
  <si>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</si>
  <si>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</si>
  <si>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</si>
  <si>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</si>
  <si>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</si>
  <si>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</si>
  <si>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</si>
  <si>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</si>
  <si>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</si>
  <si>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</si>
  <si>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</si>
  <si>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</si>
  <si>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</si>
  <si>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</si>
  <si>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</si>
  <si>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</si>
  <si>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</si>
  <si>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</si>
  <si>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</si>
  <si>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</si>
  <si>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</si>
  <si>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</si>
  <si>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</si>
  <si>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</si>
  <si>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</si>
  <si>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</si>
  <si>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</si>
  <si>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</si>
  <si>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</si>
  <si>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</si>
  <si>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</si>
  <si>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</si>
  <si>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</si>
  <si>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</si>
  <si>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</si>
  <si>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</si>
  <si>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</si>
  <si>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</si>
  <si>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</si>
  <si>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</si>
  <si>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</si>
  <si>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</si>
  <si>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</si>
  <si>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</si>
  <si>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</si>
  <si>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</si>
  <si>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</si>
  <si>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</si>
  <si>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</si>
  <si>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</si>
  <si>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</si>
  <si>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</si>
  <si>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</si>
  <si>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</si>
  <si>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</si>
  <si>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</si>
  <si>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</si>
  <si>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</si>
  <si>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</si>
  <si>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</si>
  <si>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</si>
  <si>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</si>
  <si>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</si>
  <si>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</si>
  <si>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</si>
  <si>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</si>
  <si>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</si>
  <si>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</si>
  <si>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</si>
  <si>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</si>
  <si>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</si>
  <si>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</si>
  <si>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</si>
  <si>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</si>
  <si>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</si>
  <si>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</si>
  <si>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</si>
  <si>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</si>
  <si>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</si>
  <si>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</si>
  <si>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</si>
  <si>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</si>
  <si>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</si>
  <si>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</si>
  <si>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</si>
  <si>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</si>
  <si>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</si>
  <si>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</si>
  <si>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</si>
  <si>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</si>
  <si>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</si>
  <si>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</si>
  <si>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</si>
  <si>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</si>
  <si>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</si>
  <si>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</si>
  <si>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</si>
  <si>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</si>
  <si>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</si>
  <si>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</si>
  <si>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</si>
  <si>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</si>
  <si>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</si>
  <si>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</si>
  <si>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</si>
  <si>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</si>
  <si>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</si>
  <si>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</si>
  <si>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</si>
  <si>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</si>
  <si>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</si>
  <si>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</si>
  <si>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</si>
  <si>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</si>
  <si>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</si>
  <si>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</si>
  <si>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</si>
  <si>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</si>
  <si>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</si>
  <si>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</si>
  <si>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</si>
  <si>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</si>
  <si>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</si>
  <si>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</si>
  <si>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</si>
  <si>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</si>
  <si>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</si>
  <si>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</si>
  <si>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</si>
  <si>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</si>
  <si>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</si>
  <si>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</si>
  <si>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</si>
  <si>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</si>
  <si>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</si>
  <si>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</si>
  <si>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</si>
  <si>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</si>
  <si>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</si>
  <si>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</si>
  <si>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</si>
  <si>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</si>
  <si>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</si>
  <si>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</si>
  <si>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</si>
  <si>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</si>
  <si>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</si>
  <si>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</si>
  <si>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</si>
  <si>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</si>
  <si>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</si>
  <si>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</si>
  <si>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</si>
  <si>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</si>
  <si>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</si>
  <si>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</si>
  <si>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</si>
  <si>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</si>
  <si>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</si>
  <si>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</si>
  <si>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</si>
  <si>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</si>
  <si>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</si>
  <si>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</si>
  <si>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</si>
  <si>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</si>
  <si>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</si>
  <si>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</si>
  <si>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</si>
  <si>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</si>
  <si>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</si>
  <si>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</si>
  <si>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</si>
  <si>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</si>
  <si>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</si>
  <si>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</si>
  <si>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</si>
  <si>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</si>
  <si>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</si>
  <si>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</si>
  <si>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</si>
  <si>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</si>
  <si>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</si>
  <si>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</si>
  <si>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</si>
  <si>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</si>
  <si>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</si>
  <si>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</si>
  <si>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</si>
  <si>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</si>
  <si>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</si>
  <si>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</si>
  <si>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</si>
  <si>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</si>
  <si>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</si>
  <si>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</si>
  <si>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</si>
  <si>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</si>
  <si>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</si>
  <si>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</si>
  <si>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</si>
  <si>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</si>
  <si>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</si>
  <si>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</si>
  <si>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</si>
  <si>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</si>
  <si>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</si>
  <si>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</si>
  <si>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</si>
  <si>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</si>
  <si>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</si>
  <si>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</si>
  <si>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</si>
  <si>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</si>
  <si>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</si>
  <si>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</si>
  <si>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</si>
  <si>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</si>
  <si>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</si>
  <si>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</si>
  <si>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</si>
  <si>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</si>
  <si>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</si>
  <si>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</si>
  <si>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</si>
  <si>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</si>
  <si>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</si>
  <si>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</si>
  <si>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</si>
  <si>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</si>
  <si>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</si>
  <si>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</si>
  <si>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</si>
  <si>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</si>
  <si>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</si>
  <si>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</si>
  <si>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</si>
  <si>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</si>
  <si>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</si>
  <si>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</si>
  <si>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</si>
  <si>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</si>
  <si>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</si>
  <si>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</si>
  <si>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</si>
  <si>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</si>
  <si>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</si>
  <si>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</si>
  <si>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</si>
  <si>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</si>
  <si>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</si>
  <si>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</si>
  <si>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</si>
  <si>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</si>
  <si>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</si>
  <si>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</si>
  <si>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</si>
  <si>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</si>
  <si>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</si>
  <si>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</si>
  <si>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</si>
  <si>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</si>
  <si>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</si>
  <si>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</si>
  <si>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</si>
  <si>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</si>
  <si>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</si>
  <si>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</si>
  <si>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</si>
  <si>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</si>
  <si>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</si>
  <si>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</si>
  <si>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</si>
  <si>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</si>
  <si>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</si>
  <si>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</si>
  <si>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</si>
  <si>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</si>
  <si>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</si>
  <si>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</si>
  <si>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</si>
  <si>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</si>
  <si>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</si>
  <si>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</si>
  <si>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</si>
  <si>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</si>
  <si>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</si>
  <si>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</si>
  <si>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</si>
  <si>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</si>
  <si>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</si>
  <si>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</si>
  <si>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</si>
  <si>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</si>
  <si>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</si>
  <si>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</si>
  <si>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</si>
  <si>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</si>
  <si>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</si>
  <si>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</si>
  <si>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</si>
  <si>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</si>
  <si>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</si>
  <si>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</si>
  <si>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</si>
  <si>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</si>
  <si>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</si>
  <si>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</si>
  <si>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</si>
  <si>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</si>
  <si>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</si>
  <si>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</si>
  <si>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</si>
  <si>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</si>
  <si>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</si>
  <si>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</si>
  <si>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</si>
  <si>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</si>
  <si>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</si>
  <si>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</si>
  <si>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</si>
  <si>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</si>
  <si>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</si>
  <si>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</si>
  <si>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</si>
  <si>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</si>
  <si>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</si>
  <si>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</si>
  <si>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</si>
  <si>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</si>
  <si>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</si>
  <si>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</si>
  <si>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</si>
  <si>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</si>
  <si>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</si>
  <si>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</si>
  <si>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</si>
  <si>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</si>
  <si>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</si>
  <si>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</si>
  <si>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</si>
  <si>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</si>
  <si>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</si>
  <si>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</si>
  <si>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</si>
  <si>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</si>
  <si>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</si>
  <si>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</si>
  <si>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</si>
  <si>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</si>
  <si>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</si>
  <si>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</si>
  <si>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</si>
  <si>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</si>
  <si>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</si>
  <si>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</si>
  <si>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</si>
  <si>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</si>
  <si>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</si>
  <si>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</si>
  <si>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</si>
  <si>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</si>
  <si>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</si>
  <si>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</si>
  <si>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</si>
  <si>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</si>
  <si>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</si>
  <si>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</si>
  <si>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</si>
  <si>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</si>
  <si>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</si>
  <si>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</si>
  <si>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</si>
  <si>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</si>
  <si>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</si>
  <si>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</si>
  <si>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</si>
  <si>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</si>
  <si>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</si>
  <si>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</si>
  <si>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</si>
  <si>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</si>
  <si>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</si>
  <si>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</si>
  <si>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</si>
  <si>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</si>
  <si>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</si>
  <si>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</si>
  <si>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</si>
  <si>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</si>
  <si>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</si>
  <si>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</si>
  <si>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</si>
  <si>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</si>
  <si>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</si>
  <si>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</si>
  <si>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</si>
  <si>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</si>
  <si>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</si>
  <si>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</si>
  <si>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</si>
  <si>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</si>
  <si>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</si>
  <si>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</si>
  <si>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</si>
  <si>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</si>
  <si>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</si>
  <si>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</si>
  <si>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</si>
  <si>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</si>
  <si>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</si>
  <si>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</si>
  <si>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</si>
  <si>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</si>
  <si>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</si>
  <si>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</si>
  <si>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</si>
  <si>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</si>
  <si>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</si>
  <si>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</si>
  <si>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</si>
  <si>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</si>
  <si>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</si>
  <si>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</si>
  <si>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</si>
  <si>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</si>
  <si>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</si>
  <si>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</si>
  <si>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</si>
  <si>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</si>
  <si>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</si>
  <si>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</si>
  <si>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</si>
  <si>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</si>
  <si>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</si>
  <si>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</si>
  <si>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</si>
  <si>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</si>
  <si>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</si>
  <si>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</si>
  <si>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</si>
  <si>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</si>
  <si>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</si>
  <si>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</si>
  <si>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</si>
  <si>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</si>
  <si>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</si>
  <si>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</si>
  <si>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</si>
  <si>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</si>
  <si>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</si>
  <si>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</si>
  <si>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</si>
  <si>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</si>
  <si>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</si>
  <si>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</si>
  <si>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</si>
  <si>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</si>
  <si>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</si>
  <si>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</si>
  <si>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</si>
  <si>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</si>
  <si>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</si>
  <si>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</si>
  <si>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</si>
  <si>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</si>
  <si>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</si>
  <si>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</si>
  <si>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</si>
  <si>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</si>
  <si>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</si>
  <si>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</si>
  <si>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</si>
  <si>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</si>
  <si>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</si>
  <si>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</si>
  <si>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</si>
  <si>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</si>
  <si>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</si>
  <si>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</si>
  <si>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</si>
  <si>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</si>
  <si>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</si>
  <si>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</si>
  <si>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</si>
  <si>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</si>
  <si>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</si>
  <si>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</si>
  <si>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</si>
  <si>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</si>
  <si>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</si>
  <si>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</si>
  <si>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</si>
  <si>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</si>
  <si>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</si>
  <si>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</si>
  <si>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</si>
  <si>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</si>
  <si>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</si>
  <si>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</si>
  <si>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</si>
  <si>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</si>
  <si>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</si>
  <si>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</si>
  <si>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</si>
  <si>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</si>
  <si>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</si>
  <si>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</si>
  <si>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</si>
  <si>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</si>
  <si>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</si>
  <si>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</si>
  <si>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</si>
  <si>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</si>
  <si>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</si>
  <si>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</si>
  <si>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</si>
  <si>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</si>
  <si>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</si>
  <si>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</si>
  <si>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</si>
  <si>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</si>
  <si>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</si>
  <si>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</si>
  <si>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</si>
  <si>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</si>
  <si>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</si>
  <si>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</si>
  <si>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</si>
  <si>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</si>
  <si>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</si>
  <si>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</si>
  <si>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</si>
  <si>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</si>
  <si>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</si>
  <si>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</si>
  <si>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</si>
  <si>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</si>
  <si>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</si>
  <si>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</si>
  <si>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</si>
  <si>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</si>
  <si>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</si>
  <si>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</si>
  <si>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</si>
  <si>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</si>
  <si>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</si>
  <si>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</si>
  <si>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</si>
  <si>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</si>
  <si>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</si>
  <si>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</si>
  <si>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</si>
  <si>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</si>
  <si>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</si>
  <si>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</si>
  <si>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</si>
  <si>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</si>
  <si>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</si>
  <si>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</si>
  <si>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</si>
  <si>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</si>
  <si>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</si>
  <si>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</si>
  <si>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</si>
  <si>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</si>
  <si>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</si>
  <si>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</si>
  <si>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</si>
  <si>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</si>
  <si>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</si>
  <si>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</si>
  <si>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</si>
  <si>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</si>
  <si>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</si>
  <si>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</si>
  <si>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</si>
  <si>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</si>
  <si>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</si>
  <si>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</si>
  <si>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</si>
  <si>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</si>
  <si>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</si>
  <si>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</si>
  <si>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</si>
  <si>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</si>
  <si>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</si>
  <si>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</si>
  <si>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</si>
  <si>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</si>
  <si>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</si>
  <si>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</si>
  <si>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</si>
  <si>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</si>
  <si>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</si>
  <si>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</si>
  <si>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</si>
  <si>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</si>
  <si>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</si>
  <si>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</si>
  <si>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</si>
  <si>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</si>
  <si>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</si>
  <si>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</si>
  <si>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</si>
  <si>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</si>
  <si>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</si>
  <si>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</si>
  <si>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</si>
  <si>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</si>
  <si>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</si>
  <si>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</si>
  <si>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</si>
  <si>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</si>
  <si>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</si>
  <si>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</si>
  <si>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</si>
  <si>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</si>
  <si>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</si>
  <si>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</si>
  <si>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</si>
  <si>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</si>
  <si>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</si>
  <si>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</si>
  <si>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</si>
  <si>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</si>
  <si>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</si>
  <si>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</si>
  <si>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</si>
  <si>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</si>
  <si>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</si>
  <si>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</si>
  <si>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</si>
  <si>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</si>
  <si>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</si>
  <si>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</si>
  <si>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</si>
  <si>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</si>
  <si>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</si>
  <si>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</si>
  <si>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</si>
  <si>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</si>
  <si>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</si>
  <si>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</si>
  <si>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</si>
  <si>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</si>
  <si>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</si>
  <si>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</si>
  <si>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</si>
  <si>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</si>
  <si>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</si>
  <si>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</si>
  <si>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</si>
  <si>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</si>
  <si>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</si>
  <si>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</si>
  <si>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</si>
  <si>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</si>
  <si>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</si>
  <si>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</si>
  <si>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</si>
  <si>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</si>
  <si>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</si>
  <si>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</si>
  <si>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</si>
  <si>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</si>
  <si>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</si>
  <si>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</si>
  <si>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</si>
  <si>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</si>
  <si>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</si>
  <si>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</si>
  <si>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</si>
  <si>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</si>
  <si>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</si>
  <si>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</si>
  <si>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</si>
  <si>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</si>
  <si>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</si>
  <si>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</si>
  <si>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</si>
  <si>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</si>
  <si>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</si>
  <si>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</si>
  <si>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</si>
  <si>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</si>
  <si>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</si>
  <si>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</si>
  <si>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</si>
  <si>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</si>
  <si>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</si>
  <si>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</si>
  <si>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</si>
  <si>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</si>
  <si>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</si>
  <si>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</si>
  <si>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</si>
  <si>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</si>
  <si>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</si>
  <si>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</si>
  <si>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</si>
  <si>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</si>
  <si>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</si>
  <si>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</si>
  <si>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</si>
  <si>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</si>
  <si>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</si>
  <si>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</si>
  <si>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</si>
  <si>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</si>
  <si>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</si>
  <si>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</si>
  <si>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</si>
  <si>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</si>
  <si>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</si>
  <si>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</si>
  <si>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</si>
  <si>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</si>
  <si>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</si>
  <si>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</si>
  <si>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</si>
  <si>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</si>
  <si>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</si>
  <si>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</si>
  <si>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</si>
  <si>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</si>
  <si>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</si>
  <si>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</si>
  <si>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</si>
  <si>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</si>
  <si>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</si>
  <si>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</si>
  <si>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</si>
  <si>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</si>
  <si>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</si>
  <si>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</si>
  <si>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</si>
  <si>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</si>
  <si>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</si>
  <si>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</si>
  <si>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</si>
  <si>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</si>
  <si>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</si>
  <si>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</si>
  <si>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</si>
  <si>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</si>
  <si>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</si>
  <si>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</si>
  <si>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</si>
  <si>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</si>
  <si>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</si>
  <si>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</si>
  <si>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</si>
  <si>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</si>
  <si>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</si>
  <si>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</si>
  <si>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</si>
  <si>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</si>
  <si>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</si>
  <si>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</si>
  <si>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</si>
  <si>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</si>
  <si>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</si>
  <si>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</si>
  <si>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</si>
  <si>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</si>
  <si>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</si>
  <si>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</si>
  <si>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</si>
  <si>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</si>
  <si>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</si>
  <si>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</si>
  <si>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</si>
  <si>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</si>
  <si>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</si>
  <si>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</si>
  <si>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</si>
  <si>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</si>
  <si>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</si>
  <si>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</si>
  <si>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</si>
  <si>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</si>
  <si>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</si>
  <si>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</si>
  <si>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</si>
  <si>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</si>
  <si>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</si>
  <si>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</si>
  <si>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</si>
  <si>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</si>
  <si>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</si>
  <si>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</si>
  <si>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</si>
  <si>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</si>
  <si>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</si>
  <si>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</si>
  <si>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</si>
  <si>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</si>
  <si>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</si>
  <si>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</si>
  <si>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</si>
  <si>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</si>
  <si>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</si>
  <si>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</si>
  <si>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</si>
  <si>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</si>
  <si>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</si>
  <si>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</si>
  <si>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</si>
  <si>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</si>
  <si>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</si>
  <si>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</si>
  <si>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</si>
  <si>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</si>
  <si>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</si>
  <si>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</si>
  <si>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</si>
  <si>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</si>
  <si>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</si>
  <si>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</si>
  <si>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</si>
  <si>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</si>
  <si>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</si>
  <si>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</si>
  <si>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</si>
  <si>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</si>
  <si>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</si>
  <si>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</si>
  <si>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</si>
  <si>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</si>
  <si>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</si>
  <si>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</si>
  <si>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</si>
  <si>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</si>
  <si>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</si>
  <si>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</si>
  <si>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</si>
  <si>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</si>
  <si>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</si>
  <si>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</si>
  <si>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</si>
  <si>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</si>
  <si>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</si>
  <si>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</si>
  <si>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</si>
  <si>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</si>
  <si>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</si>
  <si>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</si>
  <si>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</si>
  <si>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</si>
  <si>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</si>
  <si>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</si>
  <si>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</si>
  <si>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</si>
  <si>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</si>
  <si>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</si>
  <si>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</si>
  <si>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</si>
  <si>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</si>
  <si>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</si>
  <si>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</si>
  <si>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</si>
  <si>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</si>
  <si>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</si>
  <si>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</si>
  <si>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</si>
  <si>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</si>
  <si>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</si>
  <si>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</si>
  <si>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</si>
  <si>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</si>
  <si>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</si>
  <si>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</si>
  <si>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</si>
  <si>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</si>
  <si>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</si>
  <si>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</si>
  <si>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</si>
  <si>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</si>
  <si>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</si>
  <si>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</si>
  <si>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</si>
  <si>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</si>
  <si>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</si>
  <si>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</si>
  <si>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</si>
  <si>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</si>
  <si>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</si>
  <si>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</si>
  <si>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</si>
  <si>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</si>
  <si>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</si>
  <si>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</si>
  <si>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</si>
  <si>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</si>
  <si>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</si>
  <si>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</si>
  <si>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</si>
  <si>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</si>
  <si>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</si>
  <si>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</si>
  <si>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</si>
  <si>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</si>
  <si>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</si>
  <si>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</si>
  <si>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</si>
  <si>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</si>
  <si>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</si>
  <si>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</si>
  <si>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</si>
  <si>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</si>
  <si>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</si>
  <si>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</si>
  <si>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</si>
  <si>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</si>
  <si>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</si>
  <si>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</si>
  <si>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</si>
  <si>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</si>
  <si>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</si>
  <si>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</si>
  <si>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</si>
  <si>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</si>
  <si>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</si>
  <si>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</si>
  <si>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</si>
  <si>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</si>
  <si>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</si>
  <si>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</si>
  <si>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</si>
  <si>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</si>
  <si>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</si>
  <si>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</si>
  <si>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</si>
  <si>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</si>
  <si>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</si>
  <si>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</si>
  <si>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</si>
  <si>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</si>
  <si>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</si>
  <si>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</si>
  <si>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</si>
  <si>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</si>
  <si>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</si>
  <si>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</si>
  <si>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</si>
  <si>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</si>
  <si>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</si>
  <si>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</si>
  <si>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</si>
  <si>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</si>
  <si>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</si>
  <si>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</si>
  <si>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</si>
  <si>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</si>
  <si>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</si>
  <si>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</si>
  <si>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</si>
  <si>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</si>
  <si>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</si>
  <si>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</si>
  <si>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</si>
  <si>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</si>
  <si>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</si>
  <si>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</si>
  <si>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</si>
  <si>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</si>
  <si>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</si>
  <si>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</si>
  <si>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</si>
  <si>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</si>
  <si>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</si>
  <si>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</si>
  <si>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</si>
  <si>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</si>
  <si>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</si>
  <si>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</si>
  <si>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</si>
  <si>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</si>
  <si>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</si>
  <si>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</si>
  <si>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</si>
  <si>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</si>
  <si>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</si>
  <si>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</si>
  <si>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</si>
  <si>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</si>
  <si>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</si>
  <si>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</si>
  <si>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</si>
  <si>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</si>
  <si>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</si>
  <si>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</si>
  <si>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</si>
  <si>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</si>
  <si>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</si>
  <si>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</si>
  <si>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</si>
  <si>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</si>
  <si>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</si>
  <si>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</si>
  <si>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</si>
  <si>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</si>
  <si>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</si>
  <si>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</si>
  <si>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</si>
  <si>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</si>
  <si>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</si>
  <si>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</si>
  <si>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</si>
  <si>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</si>
  <si>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</si>
  <si>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</si>
  <si>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</si>
  <si>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</si>
  <si>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</si>
  <si>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</si>
  <si>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</si>
  <si>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</si>
  <si>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</si>
  <si>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</si>
  <si>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</si>
  <si>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</si>
  <si>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</si>
  <si>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</si>
  <si>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</si>
  <si>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</si>
  <si>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</si>
  <si>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</si>
  <si>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</si>
  <si>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</si>
  <si>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</si>
  <si>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</si>
  <si>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</si>
  <si>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</si>
  <si>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</si>
  <si>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</si>
  <si>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</si>
  <si>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</si>
  <si>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</si>
  <si>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</si>
  <si>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</si>
  <si>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</si>
  <si>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</si>
  <si>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</si>
  <si>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</si>
  <si>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</si>
  <si>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</si>
  <si>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</si>
  <si>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</si>
  <si>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</si>
  <si>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</si>
  <si>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</si>
  <si>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</si>
  <si>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</si>
  <si>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</si>
  <si>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</si>
  <si>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</si>
  <si>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</si>
  <si>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</si>
  <si>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</si>
  <si>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</si>
  <si>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</si>
  <si>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</si>
  <si>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</si>
  <si>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</si>
  <si>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</si>
  <si>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</si>
  <si>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</si>
  <si>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</si>
  <si>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</si>
  <si>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</si>
  <si>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</si>
  <si>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</si>
  <si>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</si>
  <si>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</si>
  <si>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</si>
  <si>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</si>
  <si>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</si>
  <si>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</si>
  <si>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</si>
  <si>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</si>
  <si>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</si>
  <si>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</si>
  <si>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</si>
  <si>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</si>
  <si>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</si>
  <si>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</si>
  <si>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</si>
  <si>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</si>
  <si>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</si>
  <si>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</si>
  <si>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</si>
  <si>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</si>
  <si>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</si>
  <si>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</si>
  <si>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</si>
  <si>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</si>
  <si>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</si>
  <si>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</si>
  <si>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</si>
  <si>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</si>
  <si>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</si>
  <si>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</si>
  <si>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</si>
  <si>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</si>
  <si>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</si>
  <si>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</si>
  <si>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</si>
  <si>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</si>
  <si>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</si>
  <si>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</si>
  <si>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</si>
  <si>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</si>
  <si>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</si>
  <si>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</si>
  <si>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</si>
  <si>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</si>
  <si>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</si>
  <si>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</si>
  <si>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</si>
  <si>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</si>
  <si>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</si>
  <si>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</si>
  <si>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</si>
  <si>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</si>
  <si>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</si>
  <si>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</si>
  <si>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</si>
  <si>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</si>
  <si>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</si>
  <si>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</si>
  <si>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</si>
  <si>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</si>
  <si>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</si>
  <si>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</si>
  <si>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</si>
  <si>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</si>
  <si>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</si>
  <si>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</si>
  <si>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</si>
  <si>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</si>
  <si>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</si>
  <si>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</si>
  <si>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</si>
  <si>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</si>
  <si>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</si>
  <si>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</si>
  <si>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</si>
  <si>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</si>
  <si>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</si>
  <si>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</si>
  <si>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</si>
  <si>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</si>
  <si>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</si>
  <si>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</si>
  <si>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</si>
  <si>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</si>
  <si>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</si>
  <si>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</si>
  <si>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</si>
  <si>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</si>
  <si>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</si>
  <si>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</si>
  <si>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</si>
  <si>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</si>
  <si>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</si>
  <si>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</si>
  <si>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</si>
  <si>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</si>
  <si>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</si>
  <si>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</si>
  <si>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</si>
  <si>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</si>
  <si>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</si>
  <si>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</si>
  <si>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</si>
  <si>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</si>
  <si>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</si>
  <si>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</si>
  <si>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</si>
  <si>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</si>
  <si>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</si>
  <si>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</si>
  <si>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</si>
  <si>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</si>
  <si>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</si>
  <si>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</si>
  <si>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</si>
  <si>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</si>
  <si>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</si>
  <si>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</si>
  <si>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</si>
  <si>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</si>
  <si>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</si>
  <si>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</si>
  <si>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</si>
  <si>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</si>
  <si>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</si>
  <si>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</si>
  <si>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</si>
  <si>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</si>
  <si>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</si>
  <si>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</si>
  <si>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</si>
  <si>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</si>
  <si>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</si>
  <si>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</si>
  <si>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</si>
  <si>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</si>
  <si>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</si>
  <si>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</si>
  <si>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</si>
  <si>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</si>
  <si>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</si>
  <si>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</si>
  <si>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</si>
  <si>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</si>
  <si>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</si>
  <si>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</si>
  <si>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</si>
  <si>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</si>
  <si>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</si>
  <si>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</si>
  <si>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</si>
  <si>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</si>
  <si>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</si>
  <si>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</si>
  <si>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</si>
  <si>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</si>
  <si>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</si>
  <si>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</si>
  <si>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</si>
  <si>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</si>
  <si>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</si>
  <si>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</si>
  <si>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</si>
  <si>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</si>
  <si>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</si>
  <si>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</si>
  <si>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</si>
  <si>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</si>
  <si>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</si>
  <si>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</si>
  <si>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</si>
  <si>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</si>
  <si>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</si>
  <si>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</si>
  <si>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</si>
  <si>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</si>
  <si>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</si>
  <si>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</si>
  <si>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</si>
  <si>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</si>
  <si>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</si>
  <si>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</si>
  <si>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</si>
  <si>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</si>
  <si>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</si>
  <si>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</si>
  <si>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</si>
  <si>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</si>
  <si>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</si>
  <si>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</si>
  <si>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</si>
  <si>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</si>
  <si>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</si>
  <si>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</si>
  <si>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</si>
  <si>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</si>
  <si>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</si>
  <si>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</si>
  <si>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</si>
  <si>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</si>
  <si>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</si>
  <si>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</si>
  <si>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</si>
  <si>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</si>
  <si>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</si>
  <si>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</si>
  <si>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</si>
  <si>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</si>
  <si>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</si>
  <si>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</si>
  <si>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</si>
  <si>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</si>
  <si>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</si>
  <si>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</si>
  <si>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</si>
  <si>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</si>
  <si>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</si>
  <si>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</si>
  <si>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</si>
  <si>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</si>
  <si>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</si>
  <si>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</si>
  <si>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</si>
  <si>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</si>
  <si>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</si>
  <si>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</si>
  <si>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</si>
  <si>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</si>
  <si>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</si>
  <si>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</si>
  <si>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</si>
  <si>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</si>
  <si>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</si>
  <si>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</si>
  <si>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</si>
  <si>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</si>
  <si>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</si>
  <si>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</si>
  <si>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</si>
  <si>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</si>
  <si>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</si>
  <si>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</si>
  <si>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</si>
  <si>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</si>
  <si>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</si>
  <si>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</si>
  <si>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</si>
  <si>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</si>
  <si>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</si>
  <si>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</si>
  <si>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</si>
  <si>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</si>
  <si>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</si>
  <si>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</si>
  <si>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</si>
  <si>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</si>
  <si>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</si>
  <si>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</si>
  <si>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</si>
  <si>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</si>
  <si>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</si>
  <si>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</si>
  <si>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</si>
  <si>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</si>
  <si>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</si>
  <si>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</si>
  <si>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</si>
  <si>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</si>
  <si>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</si>
  <si>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</si>
  <si>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</si>
  <si>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</si>
  <si>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</si>
  <si>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</si>
  <si>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</si>
  <si>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</si>
  <si>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</si>
  <si>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</si>
  <si>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</si>
  <si>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</si>
  <si>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</si>
  <si>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</si>
  <si>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</si>
  <si>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</si>
  <si>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</si>
  <si>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</si>
  <si>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</si>
  <si>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</si>
  <si>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</si>
  <si>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</si>
  <si>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</si>
  <si>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</si>
  <si>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</si>
  <si>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</si>
  <si>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</si>
  <si>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</si>
  <si>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</si>
  <si>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</si>
  <si>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</si>
  <si>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</si>
  <si>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</si>
  <si>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</si>
  <si>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</si>
  <si>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</si>
  <si>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</si>
  <si>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</si>
  <si>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</si>
  <si>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</si>
  <si>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</si>
  <si>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</si>
  <si>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</si>
  <si>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</si>
  <si>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</si>
  <si>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</si>
  <si>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</si>
  <si>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</si>
  <si>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</si>
  <si>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</si>
  <si>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</si>
  <si>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</si>
  <si>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</si>
  <si>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</si>
  <si>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</si>
  <si>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</si>
  <si>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</si>
  <si>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</si>
  <si>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</si>
  <si>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</si>
  <si>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</si>
  <si>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</si>
  <si>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</si>
  <si>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</si>
  <si>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</si>
  <si>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</si>
  <si>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</si>
  <si>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</si>
  <si>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</si>
  <si>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</si>
  <si>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</si>
  <si>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</si>
  <si>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</si>
  <si>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</si>
  <si>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</si>
  <si>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</si>
  <si>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</si>
  <si>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</si>
  <si>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</si>
  <si>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</si>
  <si>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</si>
  <si>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</si>
  <si>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</si>
  <si>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</si>
  <si>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</si>
  <si>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</si>
  <si>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</si>
  <si>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</si>
  <si>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</si>
  <si>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</si>
  <si>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</si>
  <si>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</si>
  <si>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</si>
  <si>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</si>
  <si>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</si>
  <si>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</si>
  <si>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</si>
  <si>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</si>
  <si>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</si>
  <si>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</si>
  <si>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</si>
  <si>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</si>
  <si>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</si>
  <si>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</si>
  <si>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</si>
  <si>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</si>
  <si>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</si>
  <si>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</si>
  <si>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</si>
  <si>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</si>
  <si>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</si>
  <si>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</si>
  <si>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</si>
  <si>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</si>
  <si>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</si>
  <si>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</si>
  <si>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</si>
  <si>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</si>
  <si>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</si>
  <si>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</si>
  <si>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</si>
  <si>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</si>
  <si>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</si>
  <si>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</si>
  <si>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</si>
  <si>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</si>
  <si>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</si>
  <si>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</si>
  <si>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</si>
  <si>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</si>
  <si>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</si>
  <si>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</si>
  <si>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</si>
  <si>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</si>
  <si>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</si>
  <si>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</si>
  <si>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</si>
  <si>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</si>
  <si>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</si>
  <si>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</si>
  <si>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</si>
  <si>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</si>
  <si>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</si>
  <si>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</si>
  <si>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</si>
  <si>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</si>
  <si>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</si>
  <si>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</si>
  <si>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</si>
  <si>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</si>
  <si>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</si>
  <si>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</si>
  <si>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</si>
  <si>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</si>
  <si>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</si>
  <si>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</si>
  <si>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</si>
  <si>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</si>
  <si>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</si>
  <si>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</si>
  <si>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</si>
  <si>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</si>
  <si>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</si>
  <si>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</si>
  <si>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</si>
  <si>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</si>
  <si>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</si>
  <si>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</si>
  <si>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</si>
  <si>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</si>
  <si>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</si>
  <si>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</si>
  <si>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</si>
  <si>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</si>
  <si>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</si>
  <si>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</si>
  <si>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</si>
  <si>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</si>
  <si>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</si>
  <si>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</si>
  <si>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</si>
  <si>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</si>
  <si>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</si>
  <si>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</si>
  <si>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</si>
  <si>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</si>
  <si>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</si>
  <si>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</si>
  <si>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</si>
  <si>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</si>
  <si>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</si>
  <si>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</si>
  <si>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</si>
  <si>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</si>
  <si>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</si>
  <si>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</si>
  <si>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</si>
  <si>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</si>
  <si>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</si>
  <si>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</si>
  <si>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</si>
  <si>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</si>
  <si>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</si>
  <si>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</si>
  <si>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</si>
  <si>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</si>
  <si>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</si>
  <si>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</si>
  <si>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</si>
  <si>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</si>
  <si>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</si>
  <si>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</si>
  <si>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</si>
  <si>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</si>
  <si>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</si>
  <si>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</si>
  <si>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</si>
  <si>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</si>
  <si>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</si>
  <si>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</si>
  <si>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</si>
  <si>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</si>
  <si>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</si>
  <si>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</si>
  <si>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</si>
  <si>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</si>
  <si>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</si>
  <si>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</si>
  <si>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</si>
  <si>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</si>
  <si>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</si>
  <si>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</si>
  <si>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</si>
  <si>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</si>
  <si>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</si>
  <si>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</si>
  <si>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</si>
  <si>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</si>
  <si>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</si>
  <si>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</si>
  <si>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</si>
  <si>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</si>
  <si>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</si>
  <si>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</si>
  <si>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</si>
  <si>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</si>
  <si>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</si>
  <si>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</si>
  <si>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</si>
  <si>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</si>
  <si>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</si>
  <si>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</si>
  <si>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</si>
  <si>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</si>
  <si>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</si>
  <si>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</si>
  <si>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</si>
  <si>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</si>
  <si>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</si>
  <si>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</si>
  <si>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</si>
  <si>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</si>
  <si>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</si>
  <si>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</si>
  <si>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</si>
  <si>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</si>
  <si>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</si>
  <si>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</si>
  <si>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</si>
  <si>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</si>
  <si>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</si>
  <si>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</si>
  <si>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</si>
  <si>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</si>
  <si>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</si>
  <si>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</si>
  <si>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</si>
  <si>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</si>
  <si>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</si>
  <si>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</si>
  <si>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</si>
  <si>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</si>
  <si>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</si>
  <si>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</si>
  <si>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</si>
  <si>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</si>
  <si>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</si>
  <si>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</si>
  <si>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</si>
  <si>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</si>
  <si>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</si>
  <si>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</si>
  <si>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</si>
  <si>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</si>
  <si>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</si>
  <si>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</si>
  <si>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</si>
  <si>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</si>
  <si>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</si>
  <si>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</si>
  <si>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</si>
  <si>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</si>
  <si>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</si>
  <si>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</si>
  <si>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</si>
  <si>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</si>
  <si>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</si>
  <si>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</si>
  <si>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</si>
  <si>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</si>
  <si>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</si>
  <si>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</si>
  <si>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</si>
  <si>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</si>
  <si>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</si>
  <si>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</si>
  <si>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</si>
  <si>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</si>
  <si>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</si>
  <si>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</si>
  <si>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</si>
  <si>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</si>
  <si>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</si>
  <si>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</si>
  <si>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</si>
  <si>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</si>
  <si>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</si>
  <si>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</si>
  <si>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</si>
  <si>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</si>
  <si>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</si>
  <si>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</si>
  <si>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</si>
  <si>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</si>
  <si>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</si>
  <si>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</si>
  <si>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</si>
  <si>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</si>
  <si>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</si>
  <si>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</si>
  <si>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</si>
  <si>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</si>
  <si>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</si>
  <si>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</si>
  <si>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</si>
  <si>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</si>
  <si>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</si>
  <si>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</si>
  <si>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</si>
  <si>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</si>
  <si>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</si>
  <si>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</si>
  <si>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</si>
  <si>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</si>
  <si>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</si>
  <si>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</si>
  <si>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</si>
  <si>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</si>
  <si>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</si>
  <si>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</si>
  <si>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</si>
  <si>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</si>
  <si>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</si>
  <si>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</si>
  <si>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</si>
  <si>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</si>
  <si>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</si>
  <si>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</si>
  <si>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</si>
  <si>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</si>
  <si>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</si>
  <si>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</si>
  <si>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</si>
  <si>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</si>
  <si>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</si>
  <si>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</si>
  <si>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</si>
  <si>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</si>
  <si>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</si>
  <si>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</si>
  <si>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</si>
  <si>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</si>
  <si>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</si>
  <si>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</si>
  <si>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</si>
  <si>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</si>
  <si>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</si>
  <si>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</si>
  <si>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</si>
  <si>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</si>
  <si>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</si>
  <si>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</si>
  <si>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</si>
  <si>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</si>
  <si>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</si>
  <si>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</si>
  <si>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</si>
  <si>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</si>
  <si>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</si>
  <si>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</si>
  <si>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</si>
  <si>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</si>
  <si>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</si>
  <si>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</si>
  <si>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</si>
  <si>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</si>
  <si>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</si>
  <si>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</si>
  <si>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</si>
  <si>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</si>
  <si>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</si>
  <si>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</si>
  <si>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</si>
  <si>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</si>
  <si>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</si>
  <si>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</si>
  <si>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</si>
  <si>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</si>
  <si>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</si>
  <si>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</si>
  <si>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</si>
  <si>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</si>
  <si>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</si>
  <si>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</si>
  <si>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</si>
  <si>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</si>
  <si>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</si>
  <si>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</si>
  <si>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</si>
  <si>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</si>
  <si>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</si>
  <si>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</si>
  <si>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</si>
  <si>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</si>
  <si>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</si>
  <si>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</si>
  <si>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</si>
  <si>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</si>
  <si>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</si>
  <si>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</si>
  <si>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</si>
  <si>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</si>
  <si>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</si>
  <si>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</si>
  <si>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</si>
  <si>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</si>
  <si>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</si>
  <si>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</si>
  <si>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</si>
  <si>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</si>
  <si>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</si>
  <si>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</si>
  <si>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</si>
  <si>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</si>
  <si>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</si>
  <si>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</si>
  <si>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</si>
  <si>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</si>
  <si>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</si>
  <si>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</si>
  <si>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</si>
  <si>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</si>
  <si>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</si>
  <si>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</si>
  <si>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</si>
  <si>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</si>
  <si>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</si>
  <si>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</si>
  <si>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</si>
  <si>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</si>
  <si>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</si>
  <si>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</si>
  <si>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</si>
  <si>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</si>
  <si>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</si>
  <si>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</si>
  <si>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</si>
  <si>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</si>
  <si>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</si>
  <si>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</si>
  <si>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</si>
  <si>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</si>
  <si>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</si>
  <si>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</si>
  <si>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</si>
  <si>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</si>
  <si>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</si>
  <si>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</si>
  <si>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</si>
  <si>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</si>
  <si>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</si>
  <si>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</si>
  <si>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</si>
  <si>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</si>
  <si>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</si>
  <si>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</si>
  <si>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</si>
  <si>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</si>
  <si>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</si>
  <si>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</si>
  <si>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</si>
  <si>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</si>
  <si>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</si>
  <si>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</si>
  <si>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</si>
  <si>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</si>
  <si>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</si>
  <si>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</si>
  <si>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</si>
  <si>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</si>
  <si>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</si>
  <si>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</si>
  <si>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</si>
  <si>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</si>
  <si>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</si>
  <si>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</si>
  <si>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</si>
  <si>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</si>
  <si>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</si>
  <si>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</si>
  <si>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</si>
  <si>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</si>
  <si>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</si>
  <si>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</si>
  <si>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</si>
  <si>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</si>
  <si>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</si>
  <si>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</si>
  <si>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</si>
  <si>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</si>
  <si>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</si>
  <si>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</si>
  <si>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</si>
  <si>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</si>
  <si>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</si>
  <si>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</si>
  <si>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</si>
  <si>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</si>
  <si>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</si>
  <si>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</si>
  <si>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</si>
  <si>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</si>
  <si>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</si>
  <si>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</si>
  <si>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</si>
  <si>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</si>
  <si>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</si>
  <si>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</si>
  <si>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</si>
  <si>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</si>
  <si>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</si>
  <si>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</si>
  <si>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</si>
  <si>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</si>
  <si>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</si>
  <si>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</si>
  <si>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</si>
  <si>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</si>
  <si>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</si>
  <si>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</si>
  <si>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</si>
  <si>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</si>
  <si>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</si>
  <si>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</si>
  <si>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</si>
  <si>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</si>
  <si>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</si>
  <si>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</si>
  <si>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</si>
  <si>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</si>
  <si>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</si>
  <si>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省对下专项转移支付补助</t>
  </si>
  <si>
    <t>县（市）本级一般公共预算支出</t>
  </si>
  <si>
    <t>1-5  2021年楚雄州（牟定县）本级一般公共预算政府预算经济分类表                  （基本支出）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</si>
  <si>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</si>
  <si>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</si>
  <si>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</si>
  <si>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</si>
  <si>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</si>
  <si>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</si>
  <si>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</si>
  <si>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</si>
  <si>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</si>
  <si>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</si>
  <si>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</si>
  <si>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</si>
  <si>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</si>
  <si>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</si>
  <si>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</si>
  <si>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</si>
  <si>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</si>
  <si>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</si>
  <si>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</si>
  <si>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</si>
  <si>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</si>
  <si>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</si>
  <si>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</si>
  <si>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</si>
  <si>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</si>
  <si>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</si>
  <si>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</si>
  <si>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</si>
  <si>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</si>
  <si>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2021年楚雄州（牟定县）本级一般公共预算支出表(州、市对下转移支付项目)</t>
  </si>
  <si>
    <t>项       目</t>
  </si>
  <si>
    <t>其中：延续项目</t>
  </si>
  <si>
    <t>其中：新增项目</t>
  </si>
  <si>
    <t>一般公共服务支出</t>
  </si>
  <si>
    <t>1.大学生志愿服务西部计划云南省地方项目补助经费</t>
  </si>
  <si>
    <t>2.妇女儿童关爱救助及维权专项资金</t>
  </si>
  <si>
    <t>3.特殊疑难信访问题补助资金</t>
  </si>
  <si>
    <t>4.财政业务培训和系统建设资金</t>
  </si>
  <si>
    <t>5.基层纪检监察机关办案经费</t>
  </si>
  <si>
    <t>6.民族机动金</t>
  </si>
  <si>
    <t>7.市场监督管理专项补助经费</t>
  </si>
  <si>
    <t>8.食品药品综合监管专项资金</t>
  </si>
  <si>
    <t>9.基层政协建设专项经费</t>
  </si>
  <si>
    <t>10.基层人大建设专项经费</t>
  </si>
  <si>
    <t>11.统战专项资金</t>
  </si>
  <si>
    <t>12.编纂出版专项经费</t>
  </si>
  <si>
    <t>13.安全监管专项补助资金</t>
  </si>
  <si>
    <t>14.政府和社会资本合作工作经费</t>
  </si>
  <si>
    <t>15.非洲猪瘟防控应急经费</t>
  </si>
  <si>
    <t>16.党建工作经费</t>
  </si>
  <si>
    <t>17.统计调查经费</t>
  </si>
  <si>
    <t>教育支出</t>
  </si>
  <si>
    <t>1.学生生活费补助资金</t>
  </si>
  <si>
    <t>2.教师培训专项资金</t>
  </si>
  <si>
    <t>3.教育现代化、信息化建设、校舍维修专项资金</t>
  </si>
  <si>
    <t>4.学前教育发展专项资金</t>
  </si>
  <si>
    <t>5.生均公用经费</t>
  </si>
  <si>
    <t>6.优秀乡村教师奖励经费</t>
  </si>
  <si>
    <t>科学技术支出</t>
  </si>
  <si>
    <t>1.科技计划项目经费</t>
  </si>
  <si>
    <t>2.科普经费</t>
  </si>
  <si>
    <t>3.烟叶生产补助资金</t>
  </si>
  <si>
    <t>文化旅游体育与传媒支出</t>
  </si>
  <si>
    <t>1.美术馆公共图书馆文化馆（站）免费开放补助资金</t>
  </si>
  <si>
    <t>2.非物质文化遗产保护专项资金</t>
  </si>
  <si>
    <t>3.广播电视事业发展专项资金</t>
  </si>
  <si>
    <t>4.农村文化建设专项资金</t>
  </si>
  <si>
    <t>5.旅游专项资金</t>
  </si>
  <si>
    <t>6.文化文物事业发展专项资金</t>
  </si>
  <si>
    <t>7.文化服务体系建专项资金</t>
  </si>
  <si>
    <t>社会保障和就业支出</t>
  </si>
  <si>
    <t>1.就业专项补助资金</t>
  </si>
  <si>
    <t>2.抚恤补助资金</t>
  </si>
  <si>
    <t>3.退役安置补助资金</t>
  </si>
  <si>
    <t>4.就业见习生活补助资金</t>
  </si>
  <si>
    <t>5.残疾人事业专项补助资金</t>
  </si>
  <si>
    <t>6.民政事业专项资金</t>
  </si>
  <si>
    <t>7.人力资源和社会保障专项补助资金</t>
  </si>
  <si>
    <t>8.人才培训基地补贴资金</t>
  </si>
  <si>
    <t>9.高龄老人生活补贴和老年人意外伤害保险补助资金</t>
  </si>
  <si>
    <t>10.社会服务兜底工程</t>
  </si>
  <si>
    <t>11.军转干部生活困难补助</t>
  </si>
  <si>
    <t>12、困难家庭救助</t>
  </si>
  <si>
    <t>卫生健康支出</t>
  </si>
  <si>
    <t>1.优抚对象医疗保障资金</t>
  </si>
  <si>
    <t>2.重大公共卫生项目资金</t>
  </si>
  <si>
    <t>3.医疗救助资金</t>
  </si>
  <si>
    <t>4.建档立卡贫困人口医疗保障资金</t>
  </si>
  <si>
    <t>5.城乡居民基本医疗保险资金</t>
  </si>
  <si>
    <t>6.卫生计生事业发展资金</t>
  </si>
  <si>
    <t>7.高龄老人生活补贴</t>
  </si>
  <si>
    <t>8.离岗乡村医生生活补助</t>
  </si>
  <si>
    <t>节能环保支出</t>
  </si>
  <si>
    <t>1.林业生态保护资金</t>
  </si>
  <si>
    <t>2.陡坡地生态治理补助资金</t>
  </si>
  <si>
    <t>3.水污染防治资金</t>
  </si>
  <si>
    <t>4.节能与新能源公交车运营补助</t>
  </si>
  <si>
    <t>5.退耕还林还草工程</t>
  </si>
  <si>
    <t>6.环保专项资金</t>
  </si>
  <si>
    <t>城乡社区支出</t>
  </si>
  <si>
    <t>1.目前期工作经费</t>
  </si>
  <si>
    <t>2.旅游厕所建设</t>
  </si>
  <si>
    <t>3.县城环境建设</t>
  </si>
  <si>
    <t>4.住建专项经费</t>
  </si>
  <si>
    <t>农林水支出</t>
  </si>
  <si>
    <t>1.普惠金融发展资金</t>
  </si>
  <si>
    <t>2.保险费补贴</t>
  </si>
  <si>
    <t>3.统筹整合涉农资金</t>
  </si>
  <si>
    <t>4.农业转移支付（非贫困县）专项资金</t>
  </si>
  <si>
    <t>5.防疫经费</t>
  </si>
  <si>
    <t>6.专项扶贫资金</t>
  </si>
  <si>
    <t>7.林业改革发展资金</t>
  </si>
  <si>
    <t>8.创业担保贷款贴息资金</t>
  </si>
  <si>
    <t>9.到村任职高校毕业生生活补贴</t>
  </si>
  <si>
    <t>10.水利建设项目</t>
  </si>
  <si>
    <t>11.天保工程管护费及森林生态效益补偿资金</t>
  </si>
  <si>
    <t>12.农业生产救灾资金</t>
  </si>
  <si>
    <t>13.森林公安补助资金</t>
  </si>
  <si>
    <t>14.农业发展专项资金</t>
  </si>
  <si>
    <t>18.森林防火专项资金</t>
  </si>
  <si>
    <t>19.抗旱专项资金</t>
  </si>
  <si>
    <t>20.森林资源培育</t>
  </si>
  <si>
    <t>21.农产品质量安全监管专项资金</t>
  </si>
  <si>
    <t>22.民族宗教专项资金</t>
  </si>
  <si>
    <t>23.公厕改建补助资金</t>
  </si>
  <si>
    <t>交通运输支出</t>
  </si>
  <si>
    <t>1.车辆购置税收入补助地方资金</t>
  </si>
  <si>
    <t>2.生命安全防护工程</t>
  </si>
  <si>
    <t>3.公交车成品油价格补助</t>
  </si>
  <si>
    <t>4.农村公路养护工程</t>
  </si>
  <si>
    <t>资源勘探工业信息等支出</t>
  </si>
  <si>
    <t>1.工业和信息化发展专项资金</t>
  </si>
  <si>
    <t>2.无线电管理经费</t>
  </si>
  <si>
    <t>商业服务业等支出</t>
  </si>
  <si>
    <t>1.经贸发展专项资金</t>
  </si>
  <si>
    <t>2.服务业发展资金</t>
  </si>
  <si>
    <t>3.供销综合改革与产业发展专项资金</t>
  </si>
  <si>
    <t>4.市场运行监测和服务发展资金</t>
  </si>
  <si>
    <t>自然资源海洋气象等支出</t>
  </si>
  <si>
    <t>1.国土调查、执法补助经费</t>
  </si>
  <si>
    <t>2、地质灾害避险工程补助</t>
  </si>
  <si>
    <t>3.探矿权采矿权使用费</t>
  </si>
  <si>
    <t>住房保障支出</t>
  </si>
  <si>
    <t>2.保障性安居工程</t>
  </si>
  <si>
    <t>粮油物资储备支出</t>
  </si>
  <si>
    <t>1.粮食风险基金</t>
  </si>
  <si>
    <t>2.中央预算内投资项目资金</t>
  </si>
  <si>
    <t>3.流通业发展专项资金</t>
  </si>
  <si>
    <t>灾害防治及应急管理支出</t>
  </si>
  <si>
    <t>1.地震群测群防费</t>
  </si>
  <si>
    <t>2.救助补助资金</t>
  </si>
  <si>
    <t>3.防灾减灾救灾专项补助经费</t>
  </si>
  <si>
    <t>4.地质灾害防治专项资金</t>
  </si>
  <si>
    <t>5.安全生产转移支付资金</t>
  </si>
  <si>
    <t>6.自然灾害防治体系建设</t>
  </si>
  <si>
    <t>其他支出</t>
  </si>
  <si>
    <t>1.重点领域基础设施补短板补助</t>
  </si>
  <si>
    <t>合        计</t>
  </si>
  <si>
    <t>1-7 2021年楚雄州分县市税收返还和转移支付预算表</t>
  </si>
  <si>
    <t>州（市）</t>
  </si>
  <si>
    <t>合计</t>
  </si>
  <si>
    <t>税收返还</t>
  </si>
  <si>
    <t>转移支付</t>
  </si>
  <si>
    <t>一、提前下达数</t>
  </si>
  <si>
    <t>楚雄市</t>
  </si>
  <si>
    <t xml:space="preserve"> </t>
  </si>
  <si>
    <t>双柏县</t>
  </si>
  <si>
    <t>牟定县</t>
  </si>
  <si>
    <t>南华县</t>
  </si>
  <si>
    <t>姚安县</t>
  </si>
  <si>
    <t>大姚县</t>
  </si>
  <si>
    <t>永仁县</t>
  </si>
  <si>
    <t>元谋县</t>
  </si>
  <si>
    <t>武定县</t>
  </si>
  <si>
    <t>禄丰县</t>
  </si>
  <si>
    <t>二、预算数</t>
  </si>
  <si>
    <t>1-8 2021年楚雄州（牟定县）本级“三公”经费预算财政拨款情况统计表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</si>
  <si>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</si>
  <si>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</si>
  <si>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</si>
  <si>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</si>
  <si>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</si>
  <si>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</si>
  <si>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</si>
  <si>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</si>
  <si>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牟定县2021年本级汇总的121个预算单位部门基本支出和项目预算“三公经费”预算安排454.12万元，比上年基本支出和项目预算“三公经费”预算466万元减少11.88万元，减少3%。其中：
（1）因公出国（境）费用0万元。 
（2）公务接待费182.12万元（其中：基本支出预算107.12万元、项目预算75万元），比上年183万元减少0.88万元，减少0.5%.
（3）公务用车购置及运行费272万元（其中：基本支出预算272万元、项目预算0万元），比上年283万元（基本支出预算262万元、项目预算21万元）减少11万元，减少4%。其中：公务公务用车购置费0万元，与上年无增减；公务用车运行费272万元，比上年283万元减少11万元，减少4%。</t>
  </si>
  <si>
    <t>2-1 2021年楚雄州（牟定县）政府性基金预算收入情况表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</si>
  <si>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</si>
  <si>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</si>
  <si>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</si>
  <si>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</si>
  <si>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</si>
  <si>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</si>
  <si>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</si>
  <si>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</si>
  <si>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</si>
  <si>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</si>
  <si>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</si>
  <si>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</si>
  <si>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</si>
  <si>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</si>
  <si>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</si>
  <si>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</si>
  <si>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</si>
  <si>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</si>
  <si>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</si>
  <si>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</si>
  <si>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</si>
  <si>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</si>
  <si>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</si>
  <si>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</si>
  <si>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</si>
  <si>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</si>
  <si>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</si>
  <si>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</si>
  <si>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</si>
  <si>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</si>
  <si>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</si>
  <si>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</si>
  <si>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</si>
  <si>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</si>
  <si>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</si>
  <si>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</si>
  <si>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</si>
  <si>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</si>
  <si>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</si>
  <si>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</si>
  <si>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</si>
  <si>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</si>
  <si>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</si>
  <si>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</si>
  <si>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</si>
  <si>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</si>
  <si>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</si>
  <si>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</si>
  <si>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</si>
  <si>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</si>
  <si>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</si>
  <si>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</si>
  <si>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</si>
  <si>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2-2  2021年楚雄州（牟定县）政府性基金预算支出情况表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</si>
  <si>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</si>
  <si>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</si>
  <si>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</si>
  <si>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</si>
  <si>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</si>
  <si>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</si>
  <si>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</si>
  <si>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</si>
  <si>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</si>
  <si>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</si>
  <si>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</si>
  <si>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</si>
  <si>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</si>
  <si>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</si>
  <si>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</si>
  <si>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</si>
  <si>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</si>
  <si>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</si>
  <si>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</si>
  <si>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</si>
  <si>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</si>
  <si>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</si>
  <si>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</si>
  <si>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</si>
  <si>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</si>
  <si>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</si>
  <si>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</si>
  <si>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</si>
  <si>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</si>
  <si>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</si>
  <si>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</si>
  <si>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</si>
  <si>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</si>
  <si>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</si>
  <si>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</si>
  <si>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</si>
  <si>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</si>
  <si>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</si>
  <si>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</si>
  <si>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</si>
  <si>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</si>
  <si>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</si>
  <si>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</si>
  <si>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</si>
  <si>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</si>
  <si>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</si>
  <si>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</si>
  <si>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</si>
  <si>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</si>
  <si>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</si>
  <si>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</si>
  <si>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</si>
  <si>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</si>
  <si>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</si>
  <si>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</si>
  <si>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</si>
  <si>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</si>
  <si>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</si>
  <si>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</si>
  <si>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</si>
  <si>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</si>
  <si>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</si>
  <si>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</si>
  <si>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</si>
  <si>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</si>
  <si>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</si>
  <si>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</si>
  <si>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</si>
  <si>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</si>
  <si>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</si>
  <si>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</si>
  <si>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</si>
  <si>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</si>
  <si>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</si>
  <si>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</si>
  <si>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</si>
  <si>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</si>
  <si>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</si>
  <si>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</si>
  <si>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</si>
  <si>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</si>
  <si>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</si>
  <si>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</si>
  <si>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</si>
  <si>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</si>
  <si>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</si>
  <si>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</si>
  <si>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</si>
  <si>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</si>
  <si>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</si>
  <si>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</si>
  <si>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</si>
  <si>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</si>
  <si>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</si>
  <si>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</si>
  <si>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</si>
  <si>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</si>
  <si>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</si>
  <si>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</si>
  <si>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</si>
  <si>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</si>
  <si>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</si>
  <si>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</si>
  <si>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</si>
  <si>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</si>
  <si>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</si>
  <si>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</si>
  <si>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</si>
  <si>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</si>
  <si>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</si>
  <si>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</si>
  <si>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</si>
  <si>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</si>
  <si>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</si>
  <si>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</si>
  <si>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</si>
  <si>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</si>
  <si>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</si>
  <si>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</si>
  <si>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</si>
  <si>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</si>
  <si>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</si>
  <si>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</si>
  <si>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</si>
  <si>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</si>
  <si>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</si>
  <si>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</si>
  <si>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</si>
  <si>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</si>
  <si>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</si>
  <si>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</si>
  <si>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</si>
  <si>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</si>
  <si>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</si>
  <si>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</si>
  <si>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</si>
  <si>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</si>
  <si>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</si>
  <si>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</si>
  <si>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</si>
  <si>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</si>
  <si>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</si>
  <si>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</si>
  <si>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</si>
  <si>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</si>
  <si>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</si>
  <si>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</si>
  <si>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</si>
  <si>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</si>
  <si>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</si>
  <si>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</si>
  <si>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</si>
  <si>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</si>
  <si>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</si>
  <si>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</si>
  <si>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</si>
  <si>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</si>
  <si>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</si>
  <si>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</si>
  <si>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</si>
  <si>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</si>
  <si>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</si>
  <si>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</si>
  <si>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</si>
  <si>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</si>
  <si>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</si>
  <si>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</si>
  <si>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</si>
  <si>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</si>
  <si>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</si>
  <si>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</si>
  <si>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</si>
  <si>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</si>
  <si>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</si>
  <si>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</si>
  <si>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</si>
  <si>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</si>
  <si>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</si>
  <si>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</si>
  <si>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</si>
  <si>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</si>
  <si>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</si>
  <si>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</si>
  <si>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</si>
  <si>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</si>
  <si>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</si>
  <si>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</si>
  <si>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</si>
  <si>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</si>
  <si>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</si>
  <si>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</si>
  <si>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</si>
  <si>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</si>
  <si>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</si>
  <si>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</si>
  <si>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</si>
  <si>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</si>
  <si>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</si>
  <si>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</si>
  <si>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</si>
  <si>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</si>
  <si>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</si>
  <si>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</si>
  <si>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</si>
  <si>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</si>
  <si>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</si>
  <si>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</si>
  <si>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</si>
  <si>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</si>
  <si>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</si>
  <si>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</si>
  <si>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</si>
  <si>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</si>
  <si>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</si>
  <si>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</si>
  <si>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</si>
  <si>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</si>
  <si>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</si>
  <si>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</si>
  <si>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</si>
  <si>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</si>
  <si>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</si>
  <si>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</si>
  <si>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</si>
  <si>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</si>
  <si>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</si>
  <si>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</si>
  <si>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</si>
  <si>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</si>
  <si>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</si>
  <si>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</si>
  <si>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</si>
  <si>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</si>
  <si>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</si>
  <si>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</si>
  <si>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</si>
  <si>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</si>
  <si>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</si>
  <si>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</si>
  <si>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</si>
  <si>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</si>
  <si>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</si>
  <si>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</si>
  <si>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</si>
  <si>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</si>
  <si>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</si>
  <si>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</si>
  <si>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</si>
  <si>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</si>
  <si>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</si>
  <si>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</si>
  <si>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</si>
  <si>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</si>
  <si>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</si>
  <si>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</si>
  <si>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</si>
  <si>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</si>
  <si>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</si>
  <si>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</si>
  <si>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</si>
  <si>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</si>
  <si>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</si>
  <si>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</si>
  <si>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</si>
  <si>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</si>
  <si>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</si>
  <si>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</si>
  <si>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</si>
  <si>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</si>
  <si>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</si>
  <si>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</si>
  <si>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</si>
  <si>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</si>
  <si>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</si>
  <si>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</si>
  <si>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</si>
  <si>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</si>
  <si>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</si>
  <si>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</si>
  <si>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</si>
  <si>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</si>
  <si>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</si>
  <si>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</si>
  <si>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</si>
  <si>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</si>
  <si>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</si>
  <si>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</si>
  <si>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</si>
  <si>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</si>
  <si>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</si>
  <si>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</si>
  <si>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</si>
  <si>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</si>
  <si>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</si>
  <si>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</si>
  <si>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</si>
  <si>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</si>
  <si>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</si>
  <si>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</si>
  <si>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</si>
  <si>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</si>
  <si>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</si>
  <si>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</si>
  <si>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</si>
  <si>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</si>
  <si>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</si>
  <si>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</si>
  <si>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</si>
  <si>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</si>
  <si>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</si>
  <si>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</si>
  <si>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</si>
  <si>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</si>
  <si>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</si>
  <si>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</si>
  <si>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</si>
  <si>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</si>
  <si>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</si>
  <si>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</si>
  <si>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</si>
  <si>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</si>
  <si>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</si>
  <si>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</si>
  <si>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</si>
  <si>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</si>
  <si>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</si>
  <si>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</si>
  <si>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</si>
  <si>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</si>
  <si>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</si>
  <si>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</si>
  <si>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</si>
  <si>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</si>
  <si>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</si>
  <si>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</si>
  <si>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</si>
  <si>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</si>
  <si>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</si>
  <si>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</si>
  <si>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</si>
  <si>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</si>
  <si>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</si>
  <si>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</si>
  <si>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</si>
  <si>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</si>
  <si>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</si>
  <si>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</si>
  <si>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</si>
  <si>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</si>
  <si>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</si>
  <si>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</si>
  <si>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</si>
  <si>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</si>
  <si>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</si>
  <si>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</si>
  <si>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</si>
  <si>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</si>
  <si>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</si>
  <si>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</si>
  <si>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</si>
  <si>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</si>
  <si>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</si>
  <si>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</si>
  <si>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</si>
  <si>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</si>
  <si>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</si>
  <si>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</si>
  <si>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</si>
  <si>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</si>
  <si>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</si>
  <si>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</si>
  <si>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</si>
  <si>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</si>
  <si>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</si>
  <si>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</si>
  <si>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</si>
  <si>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</si>
  <si>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</si>
  <si>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</si>
  <si>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</si>
  <si>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</si>
  <si>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</si>
  <si>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</si>
  <si>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</si>
  <si>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</si>
  <si>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</si>
  <si>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</si>
  <si>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</si>
  <si>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</si>
  <si>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</si>
  <si>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</si>
  <si>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</si>
  <si>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</si>
  <si>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</si>
  <si>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</si>
  <si>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</si>
  <si>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</si>
  <si>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</si>
  <si>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</si>
  <si>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</si>
  <si>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</si>
  <si>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</si>
  <si>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</si>
  <si>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</si>
  <si>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</si>
  <si>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</si>
  <si>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</si>
  <si>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</si>
  <si>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</si>
  <si>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</si>
  <si>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</si>
  <si>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</si>
  <si>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</si>
  <si>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</si>
  <si>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</si>
  <si>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</si>
  <si>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</si>
  <si>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</si>
  <si>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</si>
  <si>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</si>
  <si>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</si>
  <si>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</si>
  <si>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</si>
  <si>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</si>
  <si>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</si>
  <si>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</si>
  <si>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</si>
  <si>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</si>
  <si>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</si>
  <si>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</si>
  <si>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</si>
  <si>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</si>
  <si>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</si>
  <si>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</si>
  <si>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</si>
  <si>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</si>
  <si>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</si>
  <si>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</si>
  <si>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</si>
  <si>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</si>
  <si>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</si>
  <si>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</si>
  <si>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</si>
  <si>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</si>
  <si>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</si>
  <si>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</si>
  <si>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</si>
  <si>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</si>
  <si>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</si>
  <si>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</si>
  <si>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</si>
  <si>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</si>
  <si>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</si>
  <si>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</si>
  <si>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</si>
  <si>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</si>
  <si>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</si>
  <si>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</si>
  <si>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</si>
  <si>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</si>
  <si>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</si>
  <si>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</si>
  <si>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</si>
  <si>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</si>
  <si>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</si>
  <si>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2021年楚雄州（牟定县）本级政府性基金预算收入情况表</t>
  </si>
  <si>
    <t>县（市）本级政府性基金预算收入</t>
  </si>
  <si>
    <t xml:space="preserve">   政府性基金补助收入</t>
  </si>
  <si>
    <t xml:space="preserve">     政府性基金上解收入</t>
  </si>
  <si>
    <t>2-4  2021年楚雄州（牟定县）本级政府性基金预算支出情况表</t>
  </si>
  <si>
    <t>类</t>
  </si>
  <si>
    <t>县（市）本级政府性基金支出</t>
  </si>
  <si>
    <t>2300401</t>
  </si>
  <si>
    <t xml:space="preserve">     政府性基金补助支出</t>
  </si>
  <si>
    <t>203308</t>
  </si>
  <si>
    <t>23011</t>
  </si>
  <si>
    <t xml:space="preserve">   地方政府专项债务转贷支出</t>
  </si>
  <si>
    <t>上年结转对应安排支出</t>
  </si>
  <si>
    <t>2-5 2021年楚雄州（牟定县）省本级政府性基金支出表(省对下转移支付)</t>
  </si>
  <si>
    <t>本年支出小计</t>
  </si>
  <si>
    <t>3-1  2021年楚雄州（牟定县）国有资本经营收入预算情况表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</si>
  <si>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</si>
  <si>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</si>
  <si>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</si>
  <si>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</si>
  <si>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</si>
  <si>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</si>
  <si>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</si>
  <si>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</si>
  <si>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</si>
  <si>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</si>
  <si>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</si>
  <si>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</si>
  <si>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</si>
  <si>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</si>
  <si>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</si>
  <si>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</si>
  <si>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</si>
  <si>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</si>
  <si>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</si>
  <si>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</si>
  <si>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</si>
  <si>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</si>
  <si>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</si>
  <si>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</si>
  <si>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</si>
  <si>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</si>
  <si>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</si>
  <si>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</si>
  <si>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</si>
  <si>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</si>
  <si>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</si>
  <si>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</si>
  <si>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</si>
  <si>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</si>
  <si>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</si>
  <si>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全县（市）国有资本经营收入</t>
  </si>
  <si>
    <t>上年结转</t>
  </si>
  <si>
    <t>账务调整收入</t>
  </si>
  <si>
    <t>3-2  2021年楚雄州（牟定县）国有资本经营支出预算情况表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</si>
  <si>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</si>
  <si>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</si>
  <si>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</si>
  <si>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</si>
  <si>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</si>
  <si>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</si>
  <si>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</si>
  <si>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</si>
  <si>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</si>
  <si>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</si>
  <si>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</si>
  <si>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</si>
  <si>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</si>
  <si>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</si>
  <si>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</si>
  <si>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</si>
  <si>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</si>
  <si>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</si>
  <si>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</si>
  <si>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全县（市）国有资本经营支出</t>
  </si>
  <si>
    <t>国有资本经营预算转移支付</t>
  </si>
  <si>
    <t>调出资金</t>
  </si>
  <si>
    <t>结转下年</t>
  </si>
  <si>
    <t>3-3  2021年本级国有资本经营收入预算情况表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</si>
  <si>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</si>
  <si>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</si>
  <si>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</si>
  <si>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</si>
  <si>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</si>
  <si>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</si>
  <si>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</si>
  <si>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</si>
  <si>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</si>
  <si>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县（市）本级国有资本经营收入</t>
  </si>
  <si>
    <t>3-4  2021年楚雄州（牟定县）本级国有资本经营支出预算情况表</t>
  </si>
  <si>
    <t>项   目</t>
  </si>
  <si>
    <t xml:space="preserve">    "三供一业"移交补助支出</t>
  </si>
  <si>
    <t xml:space="preserve">   其他金融国有资本经营预算支出</t>
  </si>
  <si>
    <t>县（市）本级国有资本经营支出</t>
  </si>
  <si>
    <t>3-5  2021年楚雄州（牟定县）本级国有资本经营预算转移支付表（分县市）</t>
  </si>
  <si>
    <t>地  区</t>
  </si>
  <si>
    <t>预算数</t>
  </si>
  <si>
    <t>合  计</t>
  </si>
  <si>
    <t>3-6  2021年楚雄州（牟定县）本级国有资本经营预算转移支付表（分项目）</t>
  </si>
  <si>
    <t>项目名称</t>
  </si>
  <si>
    <t>国有企业退休人员社会化管理补助支出</t>
  </si>
  <si>
    <t>4-1   2021年楚雄州（牟定县）社会保险基金收入预算情况表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</si>
  <si>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</si>
  <si>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</si>
  <si>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</si>
  <si>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</si>
  <si>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</si>
  <si>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</si>
  <si>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</si>
  <si>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</si>
  <si>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</si>
  <si>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</si>
  <si>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</si>
  <si>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</si>
  <si>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</si>
  <si>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</si>
  <si>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</si>
  <si>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</si>
  <si>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</si>
  <si>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</si>
  <si>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2021年楚雄州（牟定县）社会保险基金支出预算情况表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</si>
  <si>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</si>
  <si>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</si>
  <si>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</si>
  <si>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</si>
  <si>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</si>
  <si>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</si>
  <si>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</si>
  <si>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</si>
  <si>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</si>
  <si>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</si>
  <si>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</si>
  <si>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</si>
  <si>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</si>
  <si>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</si>
  <si>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2021年楚雄州（牟定县）本级社会保险基金收入预算情况表</t>
  </si>
  <si>
    <t>4-4  2021年楚雄州（牟定县）本级社会保险基金支出预算情况表</t>
  </si>
  <si>
    <t>没有数据，省级不经办</t>
  </si>
  <si>
    <t>5-1  XX州（县、市）2020年地方政府债务限额及余额预算情况表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</si>
  <si>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</si>
  <si>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</si>
  <si>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</si>
  <si>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</si>
  <si>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</si>
  <si>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</si>
  <si>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</si>
  <si>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</si>
  <si>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</si>
  <si>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</si>
  <si>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</si>
  <si>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</si>
  <si>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</si>
  <si>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XX州合计</t>
  </si>
  <si>
    <t xml:space="preserve">  一、XX州本级</t>
  </si>
  <si>
    <t xml:space="preserve"> 二、XX （县、市）下级合计</t>
  </si>
  <si>
    <t>（一）下级地区1</t>
  </si>
  <si>
    <t>（二）下级地区2</t>
  </si>
  <si>
    <t>……</t>
  </si>
  <si>
    <t>注：1.本表反映上一年度本地区、本级及分地区地方政府债务限额及余额预计执行数。</t>
  </si>
  <si>
    <t xml:space="preserve">    2.本表由县级以上地方各级财政部门在本级人民代表大会批准预算后二十日内公开。</t>
  </si>
  <si>
    <t>楚雄州（牟定县）2020年地方政府债务限额及余额预算情况表</t>
  </si>
  <si>
    <t xml:space="preserve">  楚雄州</t>
  </si>
  <si>
    <t>5-2   楚雄州（牟定县）2020年地方政府一般债务余额情况表</t>
  </si>
  <si>
    <t>项    目</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</si>
  <si>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</si>
  <si>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</si>
  <si>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</si>
  <si>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</si>
  <si>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</si>
  <si>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</si>
  <si>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</si>
  <si>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</si>
  <si>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</si>
  <si>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</si>
  <si>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</si>
  <si>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楚雄州（牟定县）本级2020年地方政府一般债务余额情况表</t>
  </si>
  <si>
    <t xml:space="preserve">    中央转贷地方的国际金融组织和外国政府贷款</t>
  </si>
  <si>
    <t xml:space="preserve">    2020年地方政府一般债券发行额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</si>
  <si>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</si>
  <si>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楚雄州（牟定县）2020年地方政府专项债务余额情况表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</si>
  <si>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</si>
  <si>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</si>
  <si>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</si>
  <si>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</si>
  <si>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</si>
  <si>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六、2021年地方政府专项债务新增限额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</si>
  <si>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</si>
  <si>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</si>
  <si>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楚雄州（牟定县）本级2020年地方政府专项债务余额情况表</t>
  </si>
  <si>
    <t>六、2020年地方政府专项债务新增限额</t>
  </si>
  <si>
    <t>七、2021年末地方政府专项债务余额限额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</si>
  <si>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</si>
  <si>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楚雄州（牟定县）地方政府债券发行及还本
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</si>
  <si>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</si>
  <si>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</si>
  <si>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</si>
  <si>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</si>
  <si>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</si>
  <si>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</si>
  <si>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</si>
  <si>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</si>
  <si>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</si>
  <si>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</si>
  <si>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</si>
  <si>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</si>
  <si>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</si>
  <si>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</si>
  <si>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</si>
  <si>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</si>
  <si>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</si>
  <si>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</si>
  <si>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</si>
  <si>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</si>
  <si>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</si>
  <si>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</si>
  <si>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</si>
  <si>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</si>
  <si>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</si>
  <si>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</si>
  <si>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</si>
  <si>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</si>
  <si>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</si>
  <si>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</si>
  <si>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</si>
  <si>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楚雄州（牟定县）2021年地方政府债务限额提前下达情况表</t>
  </si>
  <si>
    <t>下级</t>
  </si>
  <si>
    <t>一、2019年地方政府债务限额</t>
  </si>
  <si>
    <t>其中： 一般债务限额</t>
  </si>
  <si>
    <t xml:space="preserve">       专项债务限额</t>
  </si>
  <si>
    <t>二、提前下达的2020年新增地方政府债务限额</t>
  </si>
  <si>
    <t>注：本表反映本地区及本级年初预算中列示提前下达的新增地方政府债务限额情况，由县级以上地方各级财政部门在本级人民代表大会批准预算后二十日内公开。</t>
  </si>
  <si>
    <t>5-8    楚雄州（牟定县）2020年年初新增地方政府债券资金安排表</t>
  </si>
  <si>
    <t>序号</t>
  </si>
  <si>
    <t>项目类型</t>
  </si>
  <si>
    <t>项目主管部门</t>
  </si>
  <si>
    <t>债券性质</t>
  </si>
  <si>
    <t>债券规模</t>
  </si>
  <si>
    <t>县人民医院补短板建设</t>
  </si>
  <si>
    <t>公立医院建设</t>
  </si>
  <si>
    <t>牟定县卫生健康局</t>
  </si>
  <si>
    <t>专项债券</t>
  </si>
  <si>
    <t>新增政府债券安排使用情况。2020年，州财政局下达牟定县新增政府专项债券资金1.8亿元，其中：安排县人民医院补短板建设项目0.6亿元、安排县城市停车场建设项目1.2亿元。已全部按规定纳入限额管理。</t>
  </si>
  <si>
    <t>县城市停车场建设</t>
  </si>
  <si>
    <t>市政建设</t>
  </si>
  <si>
    <t>牟定县住房和城乡建设局</t>
  </si>
  <si>
    <t>...</t>
  </si>
  <si>
    <t>注：本表反映本级当年提前下达的新增地方政府债券资金使用安排，由县级以上地方各级财政部门在本级人民代表大会批准预算后二十日内公开。</t>
  </si>
  <si>
    <t>6-1   2021年楚雄州（牟定县）重大政策和重点项目绩效目标表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</si>
  <si>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</si>
  <si>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</si>
  <si>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</si>
  <si>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</si>
  <si>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</si>
  <si>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</si>
  <si>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</si>
  <si>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</si>
  <si>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</si>
  <si>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</si>
  <si>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牟定县财政局债务办-地方政府债务还本付息</t>
  </si>
  <si>
    <t>2021年，2021年我县共需偿还各类债务（政府支出责任）及PPP项目政府付费共计29,690.28万元，其中：政府债券11,060.66万元（本金7,370万元、利息3,690.66万元）；政府外债98万元（本息98万元）；隐性债务14,375.80万元（本金8,902.29万元、利息5,473.51万元）；政府与社会资金合作（PPP)项目政府付费4,155.82万元（含2020年未拨付的政府付费资金1,131.40万元）。应由财政承担2021年地方政府债券利息:一般公共预算8654万元；政府性基金696万元；债务还本11892.03万元。</t>
  </si>
  <si>
    <t>产出指标</t>
  </si>
  <si>
    <t>数量指标</t>
  </si>
  <si>
    <t>归还还本付息个月数</t>
  </si>
  <si>
    <t>定量</t>
  </si>
  <si>
    <t>12个月</t>
  </si>
  <si>
    <t>月</t>
  </si>
  <si>
    <t>完成率</t>
  </si>
  <si>
    <t>2021年地方政府债务还本付息计划表</t>
  </si>
  <si>
    <t>时效指标</t>
  </si>
  <si>
    <t>贷款合同还款期限到期日</t>
  </si>
  <si>
    <t>定性</t>
  </si>
  <si>
    <t>到期10日以前准备资金到偿债专户，到期日3日前拨付资金</t>
  </si>
  <si>
    <t>日</t>
  </si>
  <si>
    <t>时限</t>
  </si>
  <si>
    <t>贷款合同</t>
  </si>
  <si>
    <t>效益指标</t>
  </si>
  <si>
    <t>经济效益指标</t>
  </si>
  <si>
    <t>2021年地方政府债务管理考核</t>
  </si>
  <si>
    <t>考核结果在全州中上以上</t>
  </si>
  <si>
    <t>考核指标</t>
  </si>
  <si>
    <t>楚雄州财政局2020年地方政府债务管理考核管理办法</t>
  </si>
  <si>
    <t>牟定县发改局-项目前期费</t>
  </si>
  <si>
    <t>完成2021年预算争取资金项目前期规划、项目建议书、可行性研究、初步设计等前期工作</t>
  </si>
  <si>
    <t>预计安排前期费项目个数</t>
  </si>
  <si>
    <t>15个</t>
  </si>
  <si>
    <t>个</t>
  </si>
  <si>
    <t>2021年县政府领导批示及县发放局项目前期规划</t>
  </si>
  <si>
    <t>项目前期费支出使用期限</t>
  </si>
  <si>
    <t>2021年12月31日前</t>
  </si>
  <si>
    <t>完成争取资金项目前期规划、项目建议书、可行性研究、初步设计及上报、评审等前期工作</t>
  </si>
  <si>
    <t>社会效益指标</t>
  </si>
  <si>
    <t>争取项目资金下达率</t>
  </si>
  <si>
    <t>%</t>
  </si>
  <si>
    <t>完成前期争取资金项目上报工作。</t>
  </si>
  <si>
    <t>牟定县乡村振兴局-乡村振兴专项资金</t>
  </si>
  <si>
    <t>村振兴专项资金1210万元主要用于牟定县农业农村公共基础设施建设、农村公共服务体系建设、农村公益性事业建设、乡村振兴示范创建等乡村振兴重点支持项目，建立健全城乡融合发展体制机制和城乡基本公共服务均等化。</t>
  </si>
  <si>
    <t>预计安排项目个数</t>
  </si>
  <si>
    <t>55个</t>
  </si>
  <si>
    <t>2021年县政府领导批示及项目前期规划</t>
  </si>
  <si>
    <t>乡村振兴支出使用期限</t>
  </si>
  <si>
    <t>完成项目建设工作</t>
  </si>
  <si>
    <t>项目资金支出率</t>
  </si>
  <si>
    <t>资金支出95%以上</t>
  </si>
  <si>
    <t>牟定县自然资源局-征地成本拆迁补偿及土地报批费</t>
  </si>
  <si>
    <t>完成规划内支付省州县土地报批费及土地出让业务费、规划编制费、勘测定界费。及时兑征地费工作</t>
  </si>
  <si>
    <t>预计完成征地及土地报批费个数</t>
  </si>
  <si>
    <t>20个</t>
  </si>
  <si>
    <t>2021年县政府领导批示及配套要求</t>
  </si>
  <si>
    <t>征地成本拆迁补偿及土地报批费资金支出使用期限</t>
  </si>
  <si>
    <t>完成支付省州县土地报批费及土地出让业务费、规划编制费、勘测定界费。及时兑征地费工作</t>
  </si>
  <si>
    <t>满意度指标</t>
  </si>
  <si>
    <t>服务对象满意度指标</t>
  </si>
  <si>
    <t>及时上缴报批费、及时兑付征地成本拆迁补偿</t>
  </si>
  <si>
    <t>90%</t>
  </si>
  <si>
    <t>对征地报批费兑付情况进行调查，获取满意度</t>
  </si>
  <si>
    <t>牟定县教育体育局-义务教育寄宿生生活补助</t>
  </si>
  <si>
    <t>落实城乡义务教育经费保障机制,对城乡义务教育困难学生提供生活补助</t>
  </si>
  <si>
    <t>质量指标</t>
  </si>
  <si>
    <t>在校寄宿制学生覆盖率</t>
  </si>
  <si>
    <t>小学人均补助标准（寄宿生）1000元/生.年,非寄宿1000元/生.</t>
  </si>
  <si>
    <t>补助资金当年到位率</t>
  </si>
  <si>
    <t>初中人均补助标准（寄宿生）1250元/生.年,非寄宿625元/生.</t>
  </si>
  <si>
    <t>学生家长满意度</t>
  </si>
  <si>
    <t>帮助家庭经济困难学生顺利就学,提高义务教育巩固率。</t>
  </si>
  <si>
    <t>牟定县民政局-城市居民最低生活保障</t>
  </si>
  <si>
    <t>落实2021年城市最低生活保障1498人</t>
  </si>
  <si>
    <t>保障人数</t>
  </si>
  <si>
    <t>1498人</t>
  </si>
  <si>
    <t>人</t>
  </si>
  <si>
    <t>申报审批情况</t>
  </si>
  <si>
    <t>保障标准</t>
  </si>
  <si>
    <t>403元</t>
  </si>
  <si>
    <t>元</t>
  </si>
  <si>
    <t>全省统一标准</t>
  </si>
  <si>
    <t>支出时限</t>
  </si>
  <si>
    <t>30天</t>
  </si>
  <si>
    <t>天</t>
  </si>
  <si>
    <t>按月发放</t>
  </si>
  <si>
    <t>牟定县民政局-农村居民最低生活保障</t>
  </si>
  <si>
    <t>落实2021年农村最低生活保障6844人</t>
  </si>
  <si>
    <t>6844人</t>
  </si>
  <si>
    <t>243元</t>
  </si>
  <si>
    <t>牟定县民政局-特困人员基本生活救助供养</t>
  </si>
  <si>
    <t>落实2021年农特困人员基本生活救助供养6845人</t>
  </si>
  <si>
    <t>811人</t>
  </si>
  <si>
    <t>所有符合特困供养条件人员得到供养</t>
  </si>
  <si>
    <t>2020年12月31日前</t>
  </si>
  <si>
    <t>牟定县民政局-临时救助</t>
  </si>
  <si>
    <t>落实2021年临时救助69人</t>
  </si>
  <si>
    <t>69人</t>
  </si>
  <si>
    <t>符合救助人员得到及时救助</t>
  </si>
  <si>
    <t>1500元</t>
  </si>
  <si>
    <t>5天</t>
  </si>
  <si>
    <t>审批及时发放</t>
  </si>
  <si>
    <t>牟定县民政局-流浪乞讨人员救助</t>
  </si>
  <si>
    <t>落实2021年流浪乞讨人员救助598人</t>
  </si>
  <si>
    <t>救助人数</t>
  </si>
  <si>
    <t>598人</t>
  </si>
  <si>
    <t>救助标准</t>
  </si>
  <si>
    <t>50元</t>
  </si>
  <si>
    <t>按2019年人平均救助</t>
  </si>
  <si>
    <t>及时支付</t>
  </si>
  <si>
    <t>牟定县民政局-孤儿基本生活保障</t>
  </si>
  <si>
    <t>落实2021年孤儿基本生活保障</t>
  </si>
  <si>
    <t>35人</t>
  </si>
  <si>
    <t>全县孤儿实际人数</t>
  </si>
  <si>
    <t>省级制定</t>
  </si>
  <si>
    <t>政策规定</t>
  </si>
  <si>
    <t>牟定县民政局-困难残疾人生活补贴和重度残疾人护理补贴</t>
  </si>
  <si>
    <t>落实2021年困难残疾人生活补贴和重度残疾人护理补贴</t>
  </si>
  <si>
    <t>3855人</t>
  </si>
  <si>
    <t>困难和重度残疾人实际人数</t>
  </si>
  <si>
    <t>月人均50元</t>
  </si>
  <si>
    <t>2019年度平均补助</t>
  </si>
  <si>
    <t>牟定县民政局-高龄老年人保健补助</t>
  </si>
  <si>
    <t>落实2021年高龄老年人保健补助</t>
  </si>
  <si>
    <t>4566人</t>
  </si>
  <si>
    <t>全县80周岁及以上老年人实际人数</t>
  </si>
  <si>
    <t>每人每月50元</t>
  </si>
  <si>
    <t>牟定县民政局-六十年代精简退职人员职工生活补助</t>
  </si>
  <si>
    <t>六十年代半精减职工生活补助、半脱产干部、村公所、办事处干部生活补助、水利伤残民工补助</t>
  </si>
  <si>
    <t>补助人数</t>
  </si>
  <si>
    <t>479人</t>
  </si>
  <si>
    <t>实际领取生活补助人数</t>
  </si>
  <si>
    <t>补助标准</t>
  </si>
  <si>
    <t>月人均107.6元</t>
  </si>
  <si>
    <t>月人均补助标准</t>
  </si>
  <si>
    <t>牟定县民政局-敬老院管理人员工资</t>
  </si>
  <si>
    <t>落实2021年敬老院管理人员工资</t>
  </si>
  <si>
    <t>39人</t>
  </si>
  <si>
    <t>月人均1560元</t>
  </si>
  <si>
    <t>牟定县民政局-村居委会民政事务员经费</t>
  </si>
  <si>
    <t>落实2021年村居委会民政事务员经费人员工资</t>
  </si>
  <si>
    <t>89人</t>
  </si>
  <si>
    <t>月人均1200元</t>
  </si>
  <si>
    <t>牟定县人力资源和社会保障局-企业退休人员计划生育奖励</t>
  </si>
  <si>
    <t>落实2021年企业退休人员计划生育奖励</t>
  </si>
  <si>
    <t>2021年1-12月</t>
  </si>
  <si>
    <t>楚财社[2015]57号文件</t>
  </si>
  <si>
    <t>领取企业退休人员独生子女奖励费人员生活</t>
  </si>
  <si>
    <t>改善</t>
  </si>
  <si>
    <t>楚财社[2015]58号文件</t>
  </si>
  <si>
    <t>企业退休人员独生子女奖励家庭满意度</t>
  </si>
  <si>
    <t>楚财社[2015]59号文件</t>
  </si>
  <si>
    <t>牟定县人力资源和社会保障局-企业退休人员社会化管理经费</t>
  </si>
  <si>
    <t>落实2021年企业退休社会化管理专职服务人员经费</t>
  </si>
  <si>
    <t>牟政办通[2017]63号</t>
  </si>
  <si>
    <t>企业退休人员社会化管理服务专职管理人员待遇</t>
  </si>
  <si>
    <t>企业退休人员社会化管理服务专职管理人员</t>
  </si>
  <si>
    <t>牟定县人力资源和社会保障局-企业退休人员管理服务费</t>
  </si>
  <si>
    <t>落实2021年企业退休人员管理服务费</t>
  </si>
  <si>
    <t>对托管企业退休人员进行慰问、开展文体活动</t>
  </si>
  <si>
    <t>保障</t>
  </si>
  <si>
    <t>托管企业退休人员满意度</t>
  </si>
  <si>
    <t>牟定县人力资源和社会保障局-解决破产国企职工遗留问题经费</t>
  </si>
  <si>
    <t>落实2021年解决破产国企业职工遗留问题经费（原国有企业改制企业解困帮扶专项）</t>
  </si>
  <si>
    <t>《中共楚雄州委 州人民政府关于认真做好新形势下楚雄州原国有改制企业有关工作的意见》（楚字[2012]28号）</t>
  </si>
  <si>
    <t>原国有改制企业失业人员的社会保险补贴人数</t>
  </si>
  <si>
    <t>200人</t>
  </si>
  <si>
    <t>享受补贴人员满意度</t>
  </si>
  <si>
    <t>≧98</t>
  </si>
  <si>
    <t>牟定县人力资源和社会保障局-城乡居民基本养老保险补助</t>
  </si>
  <si>
    <t>落实2021年城乡居民基本养老保险县级配套补贴资金</t>
  </si>
  <si>
    <t>《楚雄州城乡居民基本养老保险实施细则》（楚政通[2014]39号）</t>
  </si>
  <si>
    <t>参加养老保险人数</t>
  </si>
  <si>
    <t>122073人</t>
  </si>
  <si>
    <t>牟定县退役军人事务局-优抚对象医疗补助</t>
  </si>
  <si>
    <t>落实2021年重点优抚对象生活困难补助</t>
  </si>
  <si>
    <t xml:space="preserve">全县城镇无工作且生活困难的重点优抚对象 </t>
  </si>
  <si>
    <t>23人</t>
  </si>
  <si>
    <t>关于做好城镇部分重点优抚对象生活困难发放工作的通知--云民优〔2015〕3号</t>
  </si>
  <si>
    <t>全县城镇无工作且生活困难的重点优抚对象</t>
  </si>
  <si>
    <t>重点优抚对象生活困难补助按月发放</t>
  </si>
  <si>
    <t>4.42万元</t>
  </si>
  <si>
    <t>按每人每月400元标准发放生活补助</t>
  </si>
  <si>
    <t>重点优抚对象生活困难补助发放对象满意率达</t>
  </si>
  <si>
    <t>让重点优抚对象生活困难补助发放对象满意率达100%</t>
  </si>
  <si>
    <t>牟定县退役军人事务局-义务兵家庭优待金</t>
  </si>
  <si>
    <t>落实2021年义务兵家庭优待金</t>
  </si>
  <si>
    <t>全县现役军人军属对象</t>
  </si>
  <si>
    <t>140人</t>
  </si>
  <si>
    <t>云民优[2016]关于义务兵家庭优待金发放有关问题的通知</t>
  </si>
  <si>
    <t xml:space="preserve">2020年全县实有现役军人数 </t>
  </si>
  <si>
    <t>现役军人军属优待金政策知晓率达</t>
  </si>
  <si>
    <t>让现役军人军属对优待金政策知晓率达100%</t>
  </si>
  <si>
    <t>现役军人军属优待补助对象满意度达</t>
  </si>
  <si>
    <t>让现役军人军属优待补助对象满意度达100%</t>
  </si>
  <si>
    <t>牟定县退役军人事务局-自主就业退役士兵一次性经济补助</t>
  </si>
  <si>
    <t>落实2021年自主就业退役士兵一次性经济补助</t>
  </si>
  <si>
    <t>全县2019年度退役士兵</t>
  </si>
  <si>
    <t>71人（224年）</t>
  </si>
  <si>
    <t>云政办发〔2012〕135号－云南省人民政府办公厅关于印发云南省自主就业退役士兵一次性经济补助经费发放管理办法的通知</t>
  </si>
  <si>
    <t>2019年全县退役士兵</t>
  </si>
  <si>
    <t>可持续影响指标</t>
  </si>
  <si>
    <t>保障军队建设和社会和谐需要</t>
  </si>
  <si>
    <t>长期</t>
  </si>
  <si>
    <t>是长期保障军队建设和社会和谐的需要</t>
  </si>
  <si>
    <t>退役士兵发放对象满意度达</t>
  </si>
  <si>
    <t>让退役士兵发放对象满意度达100%</t>
  </si>
  <si>
    <t>牟定县退役军人事务局-军队移交地方政府离退休人员</t>
  </si>
  <si>
    <t>落实2021年军队移交地方政府离退休人员补助</t>
  </si>
  <si>
    <t>全县军队退休人员、代管退休干部</t>
  </si>
  <si>
    <t>11人</t>
  </si>
  <si>
    <t>关于调整军队离休退休干部退休士官离退休费的通知--军政老〔 2016〕18号（涉密文件）                              关于调整军队离休退休干部退休士官离退休费的通知--云民安(2017)10号（涉密文件）</t>
  </si>
  <si>
    <t>2020年全县军队退休人员、代管退休干部</t>
  </si>
  <si>
    <t>保障军人建设需要，维护社会和谐稳定</t>
  </si>
  <si>
    <t xml:space="preserve">是长期保障军人建设，维护社会和谐稳定的需要 </t>
  </si>
  <si>
    <t>军队退休人员、代管退休干部发放对象满意度</t>
  </si>
  <si>
    <t>让军队退休人员、代管退休干部发放对象满意度达100%</t>
  </si>
  <si>
    <t>牟定县退役军人事务局-退役士兵教育培训</t>
  </si>
  <si>
    <t>落实2021年退役士兵教育培训</t>
  </si>
  <si>
    <t>169人</t>
  </si>
  <si>
    <t>2021年全县军队退休人员、代管退休干部</t>
  </si>
  <si>
    <t>牟定县退役军人事务局-军转干部基本医疗保障</t>
  </si>
  <si>
    <t>落实2021年军转干部基本医疗保障</t>
  </si>
  <si>
    <t>牟定县退役军人事务局-重点优抚对象慰问</t>
  </si>
  <si>
    <t>落实2021年重点优抚对象慰问</t>
  </si>
  <si>
    <t>126人</t>
  </si>
  <si>
    <t>牟定县退役军人事务局-困难军人残疾生活补贴和重度残疾人护理补贴</t>
  </si>
  <si>
    <t>14人</t>
  </si>
  <si>
    <t>牟定县退役军人事务局-困难军人临时救助</t>
  </si>
  <si>
    <t>落实2021年-困难军人临时救助</t>
  </si>
  <si>
    <t>牟定县卫生和健康局-基本公共卫生服务</t>
  </si>
  <si>
    <t>落实2021年基本公共卫生服务</t>
  </si>
  <si>
    <t>65岁以上老年人健康管理率</t>
  </si>
  <si>
    <t>≧67%</t>
  </si>
  <si>
    <t>州对县绩效目标表</t>
  </si>
  <si>
    <t>任务完成时间</t>
  </si>
  <si>
    <t>2021年12月底</t>
  </si>
  <si>
    <t>服务对象
满意度指标</t>
  </si>
  <si>
    <t>群众项目知晓率</t>
  </si>
  <si>
    <t>≧80%</t>
  </si>
  <si>
    <t>牟定县卫生和健康局-农村部分计划生育家庭奖励扶助</t>
  </si>
  <si>
    <t>落实2021年计划生育奖励扶助</t>
  </si>
  <si>
    <t>奖励扶助对象档案建档率</t>
  </si>
  <si>
    <t>100%</t>
  </si>
  <si>
    <t>资金到位率</t>
  </si>
  <si>
    <t>奖励对象满意度</t>
  </si>
  <si>
    <t>≧85%</t>
  </si>
  <si>
    <t>牟定县卫生和健康局-防治艾滋病经费</t>
  </si>
  <si>
    <t>落实2021年防治艾滋病经费</t>
  </si>
  <si>
    <t>新增抗病毒治疗任务完成率</t>
  </si>
  <si>
    <t>艾滋病防治项目服务对象满意度指标</t>
  </si>
  <si>
    <t>牟定县医疗保障局-城镇居民医疗补助</t>
  </si>
  <si>
    <t>落实2021年城乡居民基本医疗保险</t>
  </si>
  <si>
    <t>参保人数</t>
  </si>
  <si>
    <t>180637人</t>
  </si>
  <si>
    <t>依据2019年城乡居民医疗保险参保人数预计</t>
  </si>
  <si>
    <t>根据6月30日实际参保人数进行确定</t>
  </si>
  <si>
    <t>成本指标</t>
  </si>
  <si>
    <t>县级财政配套标准</t>
  </si>
  <si>
    <t>16.5元/人</t>
  </si>
  <si>
    <t>依据2020年人均财政补助标准确定县级财政配套标准</t>
  </si>
  <si>
    <t>根据四级财政补助比例计算确定</t>
  </si>
  <si>
    <t>参保人员满意度</t>
  </si>
  <si>
    <t>对参加城乡居民医疗保险群众进行调查，获取满意度</t>
  </si>
  <si>
    <t>满意度在90%以上为优；满意度在80%-90%为良；满意度在60%-80%为合格；满意度在60%以下为不合格。</t>
  </si>
  <si>
    <t>牟定县医疗保障局-城乡医疗救助</t>
  </si>
  <si>
    <t>落实2021年城乡医疗救助</t>
  </si>
  <si>
    <t xml:space="preserve">建档立卡贫困户参保率  </t>
  </si>
  <si>
    <t>依据县扶贫办提供的建档立卡人员名册确认县级配套资金</t>
  </si>
  <si>
    <t>确保建档立卡人员100%参加城乡居民医疗保险</t>
  </si>
  <si>
    <t xml:space="preserve">建档立卡贫困户享受待遇人次数  </t>
  </si>
  <si>
    <t>&gt;2019年</t>
  </si>
  <si>
    <t>依据建档立卡人员享受待遇情况进行对比</t>
  </si>
  <si>
    <t>确保建档立卡人员及时、足额享受医疗待遇</t>
  </si>
  <si>
    <t>受益建档立卡贫困户满意度</t>
  </si>
  <si>
    <t>对建档立卡进行调查，获取满意度</t>
  </si>
  <si>
    <t>牟定县应急管理局-自然灾害生活救助</t>
  </si>
  <si>
    <t>落实2021年自然灾害生活救助</t>
  </si>
  <si>
    <t>完成自然灾害生活救助金额</t>
  </si>
  <si>
    <t>20万元</t>
  </si>
  <si>
    <t>《云南省人民政府关于印发云南省社会救助实施办法的通知》（云政发[2014]65号）</t>
  </si>
  <si>
    <t>依据县政府领导批示自然灾害生活救助下达县应急局</t>
  </si>
  <si>
    <t>自然灾害生活救助支出使用期限</t>
  </si>
  <si>
    <t>确保2020年内提供灾民必要的食品、饮用水、衣被、临时住所</t>
  </si>
  <si>
    <t>2021年自然灾害生活救助计划</t>
  </si>
  <si>
    <t>及时储备救灾物资，支付灾害防治资金</t>
  </si>
  <si>
    <t>对灾害救助对象情况进行调查，获取满意度</t>
  </si>
  <si>
    <t>牟定县应急管理局-森林火灾保险财政补贴</t>
  </si>
  <si>
    <t>落实2021年森林火灾保险财政补贴</t>
  </si>
  <si>
    <t>完成森林火灾保险财政补贴发放</t>
  </si>
  <si>
    <t>依据县政府领导批示森林火灾保险财政补贴发放下达县应急局</t>
  </si>
  <si>
    <t>森林火灾保险财政补贴支出使用期限</t>
  </si>
  <si>
    <t>2021年森林火灾保险财政补贴助计划</t>
  </si>
  <si>
    <t>及时拨付保险资金</t>
  </si>
  <si>
    <t>牟定县林业和草原局-森林防火经费</t>
  </si>
  <si>
    <t>落实2021年森林防火经费</t>
  </si>
  <si>
    <t>完成森林防火经费（防火队员156人工资兑付）</t>
  </si>
  <si>
    <t>156人</t>
  </si>
  <si>
    <t>依据县政府领导批示森林防火经费发放</t>
  </si>
  <si>
    <t>森林防火经费支出使用期限</t>
  </si>
  <si>
    <t>2021年森林防火经费计划</t>
  </si>
  <si>
    <t>及时拨付森林防火资金</t>
  </si>
  <si>
    <t>牟定县农业和农村局-能繁母猪保险财政补贴</t>
  </si>
  <si>
    <t>落实2021年能繁母猪保险财政补贴</t>
  </si>
  <si>
    <t>完成能11458头繁母猪保险财政补贴</t>
  </si>
  <si>
    <t>11458头</t>
  </si>
  <si>
    <t>依据县政府领导批示能繁母猪保险发放</t>
  </si>
  <si>
    <t>能繁母猪保险支出使用期限</t>
  </si>
  <si>
    <t>2021年能繁母猪保险计划</t>
  </si>
  <si>
    <t>及时拨付能繁母猪保险资金</t>
  </si>
  <si>
    <t>牟定县农业和农村局-玉米水稻油菜青稞保险财政补贴</t>
  </si>
  <si>
    <t>玉米水稻油菜青稞保险财政补贴</t>
  </si>
  <si>
    <t>完成能15589亩财政补贴</t>
  </si>
  <si>
    <t>15589亩</t>
  </si>
  <si>
    <t>牟定县农业和农村局-畜禽疫病防治</t>
  </si>
  <si>
    <t>落实2021年畜禽疫病防治</t>
  </si>
  <si>
    <t>完成能畜禽疫病防治疫苗采购</t>
  </si>
  <si>
    <t>21564支</t>
  </si>
  <si>
    <t>畜禽疫病防治支出使用期限</t>
  </si>
  <si>
    <t>畜禽疫病防治覆盖面</t>
  </si>
  <si>
    <t>防治覆盖面100%</t>
  </si>
  <si>
    <t>牟定县机关事业单位-机关事业单位职工死亡抚恤</t>
  </si>
  <si>
    <t>落实2021年机关事业单位职工及军人抚恤补助</t>
  </si>
  <si>
    <t>预计行政事业单位丧葬抚恤费人数</t>
  </si>
  <si>
    <t>52人</t>
  </si>
  <si>
    <t>2020年县民政局批复及配套要求</t>
  </si>
  <si>
    <t>依据县民政局批复及配套要求将资金下达至各部门</t>
  </si>
  <si>
    <t>行政事业单位丧葬抚恤费支出使用期限</t>
  </si>
  <si>
    <t>完成行政事业单位丧葬抚恤费兑付工作</t>
  </si>
  <si>
    <t>县民政局批复及配套要求</t>
  </si>
  <si>
    <t>行政事业单位丧葬抚恤对象满意度</t>
  </si>
  <si>
    <t>行政事业单位丧葬抚恤对象进行调查，获取满意度</t>
  </si>
  <si>
    <t>牟定县财政局-机关事业单位职工遗属生活补助</t>
  </si>
  <si>
    <t>落实2021年机关事业单位职工遗属生活补助</t>
  </si>
  <si>
    <t>预计机关事业单位职工遗属生活补助人数</t>
  </si>
  <si>
    <t>569人</t>
  </si>
  <si>
    <t>2021年县民政局批复及配套要求</t>
  </si>
  <si>
    <t>机关事业单位职工遗属生活补助支出使用期限</t>
  </si>
  <si>
    <t>完成行机关事业单位职工遗属生活补助兑付工作</t>
  </si>
  <si>
    <t>机关事业单位职工遗属生活补助对象满意度</t>
  </si>
  <si>
    <t>机关事业单位职工遗属生活补助对象进行调查，获取满意度</t>
  </si>
  <si>
    <t>6-2  重点工作情况解释说明汇总表</t>
  </si>
  <si>
    <t>重点工作</t>
  </si>
  <si>
    <t>2021年工作重点及工作情况</t>
  </si>
  <si>
    <t>一是积极争取一般公共预算上级补助资金。继续加强对上级财政政策信息的捕捉和分析研究，充分掌握政策，紧盯上级财政政策导向和资金投向，尽力争取一般公共预算上级补助资金，切实推动全县经济社会的发展。二是继续争取政府债券资金。结合全县政府性债务规模以及债务限额管理的规定，尽力争取政府债券资金，有效缓解县财政偿债压力。三是利用优势发展产业，壮大财源，增强发展内生动力。</t>
  </si>
  <si>
    <t>举借债务</t>
  </si>
  <si>
    <t>加强偿债计划执行的分析研究，通过盘活存量、整合资金、用活债券置换政策，多渠道筹措资金化解政府债务。对可能存的风险提前预判，制定预案，坚决守住不发生区域性、系统性风险的底线。一是积极支持各行业主管单位要积极向上争取资金、推广使用 PPP融资模式、用项目收益偿还债务、盘活财政存量资金、处置资产、整合项目等方式积极筹措到期债务本息资金。二是在摸清债务底数的基础上，结合我县财力，制定2019年化债方案，细化具体化解措施，做好到期债务本金利息偿债资金来源筹集计划,确保不会发生债务违约和债务逾期，避免政府债务风险性事件的发生。三是2020年我县预算向上争取一般债务再置换债券资金1.6亿元，主要用一般到期债务本金归还；计划争取新增地方政府专项债务1.8亿元，其中：牟定县城市停车场建设1.2亿元，牟定县人民医院补短板建设0.6亿元。</t>
  </si>
  <si>
    <t>预算绩效</t>
  </si>
  <si>
    <t xml:space="preserve">力争用3至5年时间基本建成全方位、全过程、全覆盖的预算绩效管理体系。一是要抓好财政支出绩效，优化财政支出结构，将有限的财政资金用好，以全面实施预算绩效管理为关键点和突破口，推动财政资金聚力增效。二是将绩效管理关口前移，提出建立重大政策和项目事前绩效评估机制。通过事前绩效评估机制能够通过前端发力，为我县财政资金的使用把好第一道关口，及时调整预算执行过程中的偏差，避免出现资金闲置沉淀和损失浪费，堵塞管理漏洞，确保财政资金使用安全高效。三是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
</t>
  </si>
  <si>
    <t>财税收支</t>
  </si>
  <si>
    <t>一是压实责任。继续开展抓财税收支专项行动，明确目标任务，落实工作责任，形成各部门协调配合、齐抓共管的工作格局。二是切实加大税收协控联管工作力度。继续坚持财税联席会议制度，深入推进社会综合治税，充分调动各涉税部门协同治税的积极性，促进协税护税工作，确保财政收入稳定增长。三是积极培育优质税源，通过产业转型发展，吸引和带动社会资本，加大对新兴产业和传统优势产业投入力度。四是继续加强非税收入征管，严格政府非税收入预算管理，拓宽收入领域，不断调整优化收入结构，努力增加可用财力。 三是加快非煤矿山安全监控系统平台建设，化征管力度，完善税控系统，促进资源税增收；四是紧紧依靠县委政府的高位协调，加大税收协调力度，促进滇中引水、高速公路、楚攀天然气管道建设等重点项目的耕地占用税及时入库；五是启动第三期棚改革，加快办理涉及国有产权拆迁补偿手续，增加非税收入。六是县财政局根据目标任务，结合我县近年入库实际情况、重点税源情况、收入均衡入库要求，按月向县级各征收机关和各部门下达财政收支任务。</t>
  </si>
  <si>
    <t>全口径预算</t>
  </si>
  <si>
    <t>就是把政府所有收支全部纳入统一管理，其目标定位于构建一个覆盖所有收支，不存在游离于预算外的政府收支，是将所有类型的财政资金收支都纳入统一管理体系的制度框架。即监督主体通过一系列方法和措施将政府所有的财政收入和支出均纳入预算和决算的法制化运行机制。</t>
  </si>
  <si>
    <t>部门预算</t>
  </si>
  <si>
    <t>是反映政府部门收支活动的预算。是政府部门依据国家有关政策及其行使职能的需要，由基层预算单位编制，逐步上报、审核、汇总，经财政部门审核，经政府同意后报人大审议通过、全面反映部门所有收入和支出的预算。通俗地讲，就是“一个部门一本预算”。在部门预算中既反映一般预算的收入和支出，又反映基金预算的收入和支出。</t>
  </si>
  <si>
    <t>一般性转移支付</t>
  </si>
  <si>
    <t>1994年分税制改革以后，我国逐步建立了以财力性转移支付和专项转移支付为主的转移支付制度。2009年以前，财力性转移支付主要包括：一般性转移支付、民族地区转移支付、缓解县乡财政困难补助、调整工资转移支付、农村税费改革转移支付、年终结算财力补助等，地方可以按照相关规定统筹安排和使用上述资金。2009年起，为进一步规范财政转移支付制度，财政部将中央对地方的转移支付，分为一般性转移支付、专项转移支付两类。修订后的一般性转移支付，包括均衡性转移支付、民族地区转移支付、县级基本财力保障、农村税费改革转移支付、调整工资转移支付以及义务教育转移支付等，地方政府可以按照相关规定统筹安排和使用。</t>
  </si>
  <si>
    <t>专项转移支付</t>
  </si>
  <si>
    <t>指上级政府为实现特定的宏观政策目标，以及对委托下级政府代理的一些事务进行补偿而设立的专项补助资金。资金接受者需按规定用途使用资金。
2015年，为优化财政资源配置，提高资金使用效益，建立符合现代财政制度要求的专项转移支付资金管理制度体系，中央、省、州均出台了推进对下专项转移支付资金管理改革的意见，要求创新专项转移支付资金管理机制：一是全面清理整合专项转移支付资金；二是建立专项转移支付资金设立、执行和退出评估机制；三是改革专项转移支付资金分配机制；四是推进专项转移支付资金绩效管理改革。</t>
  </si>
  <si>
    <t>县级基本财力保障</t>
  </si>
  <si>
    <t>为保障基层政府实施公共管理、提供基本公共服务以及落实各项民生政策的基本财力需要，2010年9月，财政部印发了《关于建立和完善县级基本财力保障机制的意见》，以“以奖代补”为政策核心，鼓励各地提高对县级基本财力保障水平，实现县乡政府“保工资、保运转、保民生”的目标。我省虽然财力基础相对薄弱，但是通过进一步加大省对下的转移支付力度，较好地提升了县乡的基本财力保障水平，获得了中央财政的奖励资金。2011年，为配合实施新一轮财政管理体制，建立了省对下的县级基本财力保障制度，将各地“保工资、保运转、保基本民生”需求，全部纳入计算，对各地财力与“三保”支出的差额给予全额补助，确保基层政府基本支出需要。</t>
  </si>
  <si>
    <t>三保</t>
  </si>
  <si>
    <t>是指保工资发放、保机构运转、保基本民生。是省州为落实县级基本财力保障，实现各族人民老有所养、病有所医、住有所居、学有所教、劳有所得的基本公共服务目标而提出。2016年，州与各县市人民政府均签订了县级基本财力保障目标责任书。</t>
  </si>
  <si>
    <t>基本公共服务均等化</t>
  </si>
  <si>
    <t xml:space="preserve">是指政府为社会公众提供基本的、在不同阶段具有不同标准的最终大致均等的公共产品和公共服务。党的十六届六中全会通过的《中共中央关于构建社会主义和谐社会若干重大问题的决定》明确提出，要“完善公共财政制度，逐步实现基本公共服务均等化”。党的十七大提出了“围绕推进基本公共服务均等化和主体功能区建设，完善公共财政体系”的战略目标。党的十八大进一步提出到2020年“基本公共服务均等化总体实现”，“加快改革财税体制，健全中央和地方财力与事权相匹配的体制，完善促进基本公共服务均等化和主体功能区建设的公共财政体系，构建地方税体系，形成有利于结构优化、社会公平的税收制度”。 </t>
  </si>
  <si>
    <t>调入资金和调出资金</t>
  </si>
  <si>
    <t>是指政府为平衡预算收支，从某类资金向其他类型预算运用调入、调出方式进行资金调拨，而直接用于平衡年度预算的其他资金。一般公共财政预算可从政府性基金预算、国有资本经营预算及其他资金调入。调入、调出两方匹配对应。</t>
  </si>
</sst>
</file>

<file path=xl/styles.xml><?xml version="1.0" encoding="utf-8"?>
<styleSheet xmlns="http://schemas.openxmlformats.org/spreadsheetml/2006/main">
  <numFmts count="3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 numFmtId="177" formatCode="yyyy&quot;年&quot;m&quot;月&quot;;@"/>
    <numFmt numFmtId="178" formatCode="#,##0;\(#,##0\)"/>
    <numFmt numFmtId="179" formatCode="yy\.mm\.dd"/>
    <numFmt numFmtId="180" formatCode="_(* #,##0.00_);_(* \(#,##0.00\);_(* &quot;-&quot;??_);_(@_)"/>
    <numFmt numFmtId="181" formatCode="#,##0.0_);\(#,##0.0\)"/>
    <numFmt numFmtId="182" formatCode="0.00_ "/>
    <numFmt numFmtId="183" formatCode="_ * #,##0_ ;_ * \-#,##0_ ;_ * &quot;-&quot;??_ ;_ @_ "/>
    <numFmt numFmtId="184" formatCode="0.0"/>
    <numFmt numFmtId="185" formatCode="\$#,##0;\(\$#,##0\)"/>
    <numFmt numFmtId="186" formatCode="&quot;$&quot;#,##0.00_);[Red]\(&quot;$&quot;#,##0.00\)"/>
    <numFmt numFmtId="187" formatCode="_-&quot;$&quot;\ * #,##0_-;_-&quot;$&quot;\ * #,##0\-;_-&quot;$&quot;\ * &quot;-&quot;_-;_-@_-"/>
    <numFmt numFmtId="188" formatCode="#,##0.00_);[Red]\(#,##0.00\)"/>
    <numFmt numFmtId="189" formatCode="#,##0_ ;[Red]\-#,##0\ "/>
    <numFmt numFmtId="190" formatCode="_-* #,##0.00_-;\-* #,##0.00_-;_-* &quot;-&quot;??_-;_-@_-"/>
    <numFmt numFmtId="191" formatCode="_(&quot;$&quot;* #,##0.00_);_(&quot;$&quot;* \(#,##0.00\);_(&quot;$&quot;* &quot;-&quot;??_);_(@_)"/>
    <numFmt numFmtId="192" formatCode="0\.0,&quot;0&quot;"/>
    <numFmt numFmtId="193" formatCode="_(&quot;$&quot;* #,##0_);_(&quot;$&quot;* \(#,##0\);_(&quot;$&quot;* &quot;-&quot;_);_(@_)"/>
    <numFmt numFmtId="194" formatCode="\$#,##0.00;\(\$#,##0.00\)"/>
    <numFmt numFmtId="195" formatCode="&quot;$&quot;\ #,##0.00_-;[Red]&quot;$&quot;\ #,##0.00\-"/>
    <numFmt numFmtId="196" formatCode="0.0%"/>
    <numFmt numFmtId="197" formatCode="0_ "/>
    <numFmt numFmtId="198" formatCode="_(* #,##0_);_(* \(#,##0\);_(* &quot;-&quot;_);_(@_)"/>
    <numFmt numFmtId="199" formatCode="#\ ??/??"/>
    <numFmt numFmtId="200" formatCode="_-* #,##0_-;\-* #,##0_-;_-* &quot;-&quot;_-;_-@_-"/>
    <numFmt numFmtId="201" formatCode="#,##0.000000"/>
    <numFmt numFmtId="202" formatCode="&quot;$&quot;\ #,##0_-;[Red]&quot;$&quot;\ #,##0\-"/>
    <numFmt numFmtId="203" formatCode="&quot;$&quot;#,##0_);[Red]\(&quot;$&quot;#,##0\)"/>
    <numFmt numFmtId="204" formatCode="_-&quot;$&quot;\ * #,##0.00_-;_-&quot;$&quot;\ * #,##0.00\-;_-&quot;$&quot;\ * &quot;-&quot;??_-;_-@_-"/>
    <numFmt numFmtId="205" formatCode="#,##0.00_ ;\-#,##0.00;;"/>
  </numFmts>
  <fonts count="148">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0"/>
      <name val="宋体"/>
      <charset val="134"/>
      <scheme val="minor"/>
    </font>
    <font>
      <sz val="8"/>
      <color theme="1"/>
      <name val="宋体"/>
      <charset val="134"/>
      <scheme val="minor"/>
    </font>
    <font>
      <sz val="10"/>
      <color theme="1"/>
      <name val="宋体"/>
      <charset val="134"/>
      <scheme val="minor"/>
    </font>
    <font>
      <sz val="10"/>
      <name val="宋体"/>
      <charset val="134"/>
    </font>
    <font>
      <b/>
      <sz val="10"/>
      <name val="宋体"/>
      <charset val="134"/>
    </font>
    <font>
      <sz val="20"/>
      <color indexed="8"/>
      <name val="方正小标宋简体"/>
      <charset val="134"/>
    </font>
    <font>
      <b/>
      <sz val="14"/>
      <color indexed="8"/>
      <name val="宋体"/>
      <charset val="134"/>
    </font>
    <font>
      <sz val="14"/>
      <color indexed="8"/>
      <name val="宋体"/>
      <charset val="134"/>
    </font>
    <font>
      <sz val="9"/>
      <name val="宋体"/>
      <charset val="134"/>
    </font>
    <font>
      <sz val="9"/>
      <color rgb="FF000000"/>
      <name val="宋体"/>
      <charset val="134"/>
    </font>
    <font>
      <sz val="9"/>
      <color indexed="8"/>
      <name val="宋体"/>
      <charset val="134"/>
    </font>
    <font>
      <sz val="9"/>
      <color rgb="FF333333"/>
      <name val="宋体"/>
      <charset val="134"/>
    </font>
    <font>
      <sz val="9"/>
      <color theme="1"/>
      <name val="宋体"/>
      <charset val="134"/>
    </font>
    <font>
      <sz val="9"/>
      <color theme="1"/>
      <name val="仿宋"/>
      <charset val="134"/>
    </font>
    <font>
      <sz val="9"/>
      <name val="SimSun"/>
      <charset val="134"/>
    </font>
    <font>
      <sz val="9"/>
      <color rgb="FFFF0000"/>
      <name val="宋体"/>
      <charset val="134"/>
    </font>
    <font>
      <sz val="9"/>
      <name val="等线"/>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8"/>
      <name val="SimSun"/>
      <charset val="134"/>
    </font>
    <font>
      <sz val="12"/>
      <name val="SimSun"/>
      <charset val="134"/>
    </font>
    <font>
      <b/>
      <sz val="15"/>
      <name val="SimSun"/>
      <charset val="134"/>
    </font>
    <font>
      <sz val="14"/>
      <name val="宋体"/>
      <charset val="134"/>
    </font>
    <font>
      <sz val="12"/>
      <color indexed="8"/>
      <name val="宋体"/>
      <charset val="134"/>
    </font>
    <font>
      <b/>
      <sz val="14"/>
      <name val="宋体"/>
      <charset val="134"/>
    </font>
    <font>
      <sz val="12"/>
      <name val="宋体"/>
      <charset val="134"/>
    </font>
    <font>
      <sz val="14"/>
      <color indexed="8"/>
      <name val="Times New Roman"/>
      <charset val="134"/>
    </font>
    <font>
      <b/>
      <sz val="20"/>
      <name val="方正小标宋简体"/>
      <charset val="134"/>
    </font>
    <font>
      <sz val="14"/>
      <name val="MS Serif"/>
      <charset val="134"/>
    </font>
    <font>
      <b/>
      <sz val="14"/>
      <color theme="1"/>
      <name val="Times New Roman"/>
      <charset val="134"/>
    </font>
    <font>
      <b/>
      <sz val="14"/>
      <color indexed="8"/>
      <name val="Times New Roman"/>
      <charset val="134"/>
    </font>
    <font>
      <sz val="14"/>
      <color theme="1"/>
      <name val="Times New Roman"/>
      <charset val="134"/>
    </font>
    <font>
      <sz val="14"/>
      <name val="Times New Roman"/>
      <charset val="134"/>
    </font>
    <font>
      <b/>
      <sz val="12"/>
      <name val="宋体"/>
      <charset val="134"/>
    </font>
    <font>
      <sz val="14"/>
      <name val="宋体"/>
      <charset val="134"/>
      <scheme val="minor"/>
    </font>
    <font>
      <sz val="11"/>
      <name val="宋体"/>
      <charset val="134"/>
    </font>
    <font>
      <sz val="20"/>
      <color rgb="FF000000"/>
      <name val="方正小标宋简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sz val="12"/>
      <color indexed="8"/>
      <name val="Times New Roman"/>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2"/>
      <name val="宋体"/>
      <charset val="134"/>
      <scheme val="minor"/>
    </font>
    <font>
      <sz val="14"/>
      <name val="Arial"/>
      <charset val="134"/>
    </font>
    <font>
      <b/>
      <sz val="16"/>
      <color indexed="8"/>
      <name val="方正小标宋简体"/>
      <charset val="134"/>
    </font>
    <font>
      <b/>
      <sz val="14"/>
      <color theme="1"/>
      <name val="宋体"/>
      <charset val="134"/>
    </font>
    <font>
      <sz val="14"/>
      <color rgb="FFFF0000"/>
      <name val="宋体"/>
      <charset val="134"/>
    </font>
    <font>
      <sz val="11"/>
      <color theme="1"/>
      <name val="宋体"/>
      <charset val="134"/>
    </font>
    <font>
      <sz val="14"/>
      <color indexed="10"/>
      <name val="宋体"/>
      <charset val="134"/>
    </font>
    <font>
      <b/>
      <sz val="11"/>
      <color theme="1"/>
      <name val="宋体"/>
      <charset val="134"/>
    </font>
    <font>
      <sz val="12"/>
      <color rgb="FFFF0000"/>
      <name val="宋体"/>
      <charset val="134"/>
    </font>
    <font>
      <b/>
      <sz val="11"/>
      <color indexed="8"/>
      <name val="宋体"/>
      <charset val="134"/>
    </font>
    <font>
      <sz val="11"/>
      <color theme="1"/>
      <name val="宋体"/>
      <charset val="0"/>
      <scheme val="minor"/>
    </font>
    <font>
      <b/>
      <sz val="13"/>
      <color theme="3"/>
      <name val="宋体"/>
      <charset val="134"/>
      <scheme val="minor"/>
    </font>
    <font>
      <b/>
      <sz val="11"/>
      <color rgb="FFFFFFFF"/>
      <name val="宋体"/>
      <charset val="0"/>
      <scheme val="minor"/>
    </font>
    <font>
      <sz val="11"/>
      <color rgb="FFFF0000"/>
      <name val="宋体"/>
      <charset val="0"/>
      <scheme val="minor"/>
    </font>
    <font>
      <sz val="12"/>
      <color indexed="9"/>
      <name val="宋体"/>
      <charset val="134"/>
    </font>
    <font>
      <sz val="11"/>
      <color theme="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sz val="11"/>
      <color indexed="20"/>
      <name val="宋体"/>
      <charset val="134"/>
    </font>
    <font>
      <b/>
      <sz val="14"/>
      <name val="楷体"/>
      <charset val="134"/>
    </font>
    <font>
      <b/>
      <sz val="18"/>
      <color indexed="62"/>
      <name val="宋体"/>
      <charset val="134"/>
    </font>
    <font>
      <b/>
      <sz val="11"/>
      <color indexed="56"/>
      <name val="宋体"/>
      <charset val="134"/>
    </font>
    <font>
      <sz val="11"/>
      <color indexed="9"/>
      <name val="宋体"/>
      <charset val="134"/>
    </font>
    <font>
      <b/>
      <sz val="18"/>
      <color theme="3"/>
      <name val="宋体"/>
      <charset val="134"/>
      <scheme val="minor"/>
    </font>
    <font>
      <b/>
      <sz val="18"/>
      <color indexed="56"/>
      <name val="宋体"/>
      <charset val="134"/>
    </font>
    <font>
      <u/>
      <sz val="11"/>
      <color rgb="FF0000FF"/>
      <name val="宋体"/>
      <charset val="0"/>
      <scheme val="minor"/>
    </font>
    <font>
      <sz val="10"/>
      <name val="楷体"/>
      <charset val="134"/>
    </font>
    <font>
      <sz val="10"/>
      <name val="仿宋_GB2312"/>
      <charset val="134"/>
    </font>
    <font>
      <sz val="10"/>
      <name val="Geneva"/>
      <charset val="134"/>
    </font>
    <font>
      <sz val="10"/>
      <name val="Helv"/>
      <charset val="134"/>
    </font>
    <font>
      <sz val="11"/>
      <color indexed="17"/>
      <name val="宋体"/>
      <charset val="134"/>
    </font>
    <font>
      <b/>
      <sz val="15"/>
      <color indexed="56"/>
      <name val="宋体"/>
      <charset val="134"/>
    </font>
    <font>
      <sz val="11"/>
      <color rgb="FF006100"/>
      <name val="宋体"/>
      <charset val="0"/>
      <scheme val="minor"/>
    </font>
    <font>
      <sz val="8"/>
      <name val="Arial"/>
      <charset val="134"/>
    </font>
    <font>
      <sz val="12"/>
      <name val="Times New Roman"/>
      <charset val="134"/>
    </font>
    <font>
      <sz val="10"/>
      <name val="Arial"/>
      <charset val="134"/>
    </font>
    <font>
      <sz val="8"/>
      <name val="Times New Roman"/>
      <charset val="134"/>
    </font>
    <font>
      <sz val="12"/>
      <color indexed="17"/>
      <name val="宋体"/>
      <charset val="134"/>
    </font>
    <font>
      <u/>
      <sz val="12"/>
      <color indexed="12"/>
      <name val="宋体"/>
      <charset val="134"/>
    </font>
    <font>
      <b/>
      <sz val="10"/>
      <name val="MS Sans Serif"/>
      <charset val="134"/>
    </font>
    <font>
      <b/>
      <sz val="13"/>
      <color indexed="56"/>
      <name val="宋体"/>
      <charset val="134"/>
    </font>
    <font>
      <sz val="12"/>
      <color indexed="16"/>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0"/>
      <name val="Tms Rmn"/>
      <charset val="134"/>
    </font>
    <font>
      <b/>
      <sz val="11"/>
      <color indexed="63"/>
      <name val="宋体"/>
      <charset val="134"/>
    </font>
    <font>
      <sz val="11"/>
      <color indexed="60"/>
      <name val="宋体"/>
      <charset val="134"/>
    </font>
    <font>
      <sz val="10"/>
      <name val="MS Sans Serif"/>
      <charset val="134"/>
    </font>
    <font>
      <b/>
      <sz val="12"/>
      <name val="Arial"/>
      <charset val="134"/>
    </font>
    <font>
      <sz val="11"/>
      <color indexed="62"/>
      <name val="宋体"/>
      <charset val="134"/>
    </font>
    <font>
      <b/>
      <sz val="15"/>
      <color indexed="54"/>
      <name val="宋体"/>
      <charset val="134"/>
    </font>
    <font>
      <b/>
      <sz val="12"/>
      <color indexed="8"/>
      <name val="宋体"/>
      <charset val="134"/>
    </font>
    <font>
      <sz val="10"/>
      <name val="Times New Roman"/>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sz val="10"/>
      <color indexed="8"/>
      <name val="MS Sans Serif"/>
      <charset val="134"/>
    </font>
    <font>
      <b/>
      <sz val="11"/>
      <color indexed="54"/>
      <name val="宋体"/>
      <charset val="134"/>
    </font>
    <font>
      <b/>
      <sz val="11"/>
      <color indexed="9"/>
      <name val="宋体"/>
      <charset val="134"/>
    </font>
    <font>
      <sz val="12"/>
      <color indexed="20"/>
      <name val="宋体"/>
      <charset val="134"/>
    </font>
    <font>
      <i/>
      <sz val="11"/>
      <color indexed="23"/>
      <name val="宋体"/>
      <charset val="134"/>
    </font>
    <font>
      <b/>
      <sz val="18"/>
      <color indexed="54"/>
      <name val="宋体"/>
      <charset val="134"/>
    </font>
    <font>
      <sz val="11"/>
      <color indexed="52"/>
      <name val="宋体"/>
      <charset val="134"/>
    </font>
    <font>
      <sz val="11"/>
      <color indexed="10"/>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2"/>
      <name val="Courier"/>
      <charset val="134"/>
    </font>
    <font>
      <sz val="9"/>
      <name val="微软雅黑"/>
      <charset val="134"/>
    </font>
    <font>
      <sz val="9"/>
      <name val="宋体"/>
      <charset val="134"/>
    </font>
  </fonts>
  <fills count="7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00B0F0"/>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6"/>
        <bgColor indexed="64"/>
      </patternFill>
    </fill>
    <fill>
      <patternFill patternType="solid">
        <fgColor rgb="FFFFFFCC"/>
        <bgColor indexed="64"/>
      </patternFill>
    </fill>
    <fill>
      <patternFill patternType="solid">
        <fgColor indexed="26"/>
        <bgColor indexed="64"/>
      </patternFill>
    </fill>
    <fill>
      <patternFill patternType="solid">
        <fgColor indexed="10"/>
        <bgColor indexed="64"/>
      </patternFill>
    </fill>
    <fill>
      <patternFill patternType="solid">
        <fgColor theme="4"/>
        <bgColor indexed="64"/>
      </patternFill>
    </fill>
    <fill>
      <patternFill patternType="solid">
        <fgColor theme="7"/>
        <bgColor indexed="64"/>
      </patternFill>
    </fill>
    <fill>
      <patternFill patternType="solid">
        <fgColor indexed="45"/>
        <bgColor indexed="64"/>
      </patternFill>
    </fill>
    <fill>
      <patternFill patternType="solid">
        <fgColor indexed="44"/>
        <bgColor indexed="64"/>
      </patternFill>
    </fill>
    <fill>
      <patternFill patternType="solid">
        <fgColor indexed="52"/>
        <bgColor indexed="64"/>
      </patternFill>
    </fill>
    <fill>
      <patternFill patternType="solid">
        <fgColor indexed="54"/>
        <bgColor indexed="64"/>
      </patternFill>
    </fill>
    <fill>
      <patternFill patternType="solid">
        <fgColor indexed="22"/>
        <bgColor indexed="64"/>
      </patternFill>
    </fill>
    <fill>
      <patternFill patternType="solid">
        <fgColor indexed="48"/>
        <bgColor indexed="64"/>
      </patternFill>
    </fill>
    <fill>
      <patternFill patternType="solid">
        <fgColor indexed="14"/>
        <bgColor indexed="64"/>
      </patternFill>
    </fill>
    <fill>
      <patternFill patternType="solid">
        <fgColor indexed="27"/>
        <bgColor indexed="64"/>
      </patternFill>
    </fill>
    <fill>
      <patternFill patternType="solid">
        <fgColor indexed="47"/>
        <bgColor indexed="64"/>
      </patternFill>
    </fill>
    <fill>
      <patternFill patternType="solid">
        <fgColor indexed="55"/>
        <bgColor indexed="64"/>
      </patternFill>
    </fill>
    <fill>
      <patternFill patternType="solid">
        <fgColor indexed="36"/>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43"/>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11"/>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indexed="25"/>
        <bgColor indexed="64"/>
      </patternFill>
    </fill>
    <fill>
      <patternFill patternType="solid">
        <fgColor indexed="30"/>
        <bgColor indexed="64"/>
      </patternFill>
    </fill>
    <fill>
      <patternFill patternType="gray0625"/>
    </fill>
    <fill>
      <patternFill patternType="solid">
        <fgColor indexed="51"/>
        <bgColor indexed="64"/>
      </patternFill>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style="thin">
        <color auto="1"/>
      </top>
      <bottom style="thin">
        <color auto="1"/>
      </bottom>
      <diagonal/>
    </border>
    <border>
      <left/>
      <right style="thin">
        <color indexed="8"/>
      </right>
      <top/>
      <bottom style="thin">
        <color indexed="8"/>
      </bottom>
      <diagonal/>
    </border>
    <border>
      <left/>
      <right style="thin">
        <color indexed="8"/>
      </right>
      <top/>
      <bottom/>
      <diagonal/>
    </border>
    <border>
      <left/>
      <right/>
      <top style="thin">
        <color indexed="62"/>
      </top>
      <bottom style="double">
        <color indexed="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auto="1"/>
      </bottom>
      <diagonal/>
    </border>
    <border>
      <left/>
      <right/>
      <top/>
      <bottom style="thick">
        <color indexed="2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style="thin">
        <color indexed="11"/>
      </top>
      <bottom style="double">
        <color indexed="11"/>
      </bottom>
      <diagonal/>
    </border>
    <border>
      <left/>
      <right/>
      <top/>
      <bottom style="thick">
        <color indexed="11"/>
      </bottom>
      <diagonal/>
    </border>
    <border>
      <left/>
      <right/>
      <top style="medium">
        <color indexed="9"/>
      </top>
      <bottom style="medium">
        <color indexed="9"/>
      </bottom>
      <diagonal/>
    </border>
    <border>
      <left/>
      <right/>
      <top/>
      <bottom style="thick">
        <color indexed="43"/>
      </bottom>
      <diagonal/>
    </border>
    <border>
      <left/>
      <right/>
      <top/>
      <bottom style="medium">
        <color indexed="4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334">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94" fillId="0" borderId="0">
      <alignment vertical="center"/>
    </xf>
    <xf numFmtId="0" fontId="92" fillId="0" borderId="13" applyNumberFormat="0" applyFill="0" applyProtection="0">
      <alignment horizontal="center" vertical="center"/>
    </xf>
    <xf numFmtId="0" fontId="88" fillId="23" borderId="0" applyNumberFormat="0" applyBorder="0" applyAlignment="0" applyProtection="0">
      <alignment vertical="center"/>
    </xf>
    <xf numFmtId="0" fontId="81" fillId="15" borderId="25" applyNumberFormat="0" applyAlignment="0" applyProtection="0">
      <alignment vertical="center"/>
    </xf>
    <xf numFmtId="0" fontId="79" fillId="12" borderId="0" applyNumberFormat="0" applyBorder="0" applyAlignment="0" applyProtection="0">
      <alignment vertical="center"/>
    </xf>
    <xf numFmtId="0" fontId="74" fillId="0" borderId="22" applyNumberFormat="0" applyFill="0" applyAlignment="0" applyProtection="0">
      <alignment vertical="center"/>
    </xf>
    <xf numFmtId="0" fontId="75" fillId="41" borderId="0" applyNumberFormat="0" applyBorder="0" applyAlignment="0" applyProtection="0">
      <alignment vertical="center"/>
    </xf>
    <xf numFmtId="9" fontId="35" fillId="0" borderId="0" applyFont="0" applyFill="0" applyBorder="0" applyAlignment="0" applyProtection="0">
      <alignment vertical="center"/>
    </xf>
    <xf numFmtId="0" fontId="102" fillId="0" borderId="0">
      <alignment horizontal="center" vertical="center" wrapText="1"/>
      <protection locked="0"/>
    </xf>
    <xf numFmtId="0" fontId="96" fillId="38" borderId="0" applyNumberFormat="0" applyBorder="0" applyAlignment="0" applyProtection="0">
      <alignment vertical="center"/>
    </xf>
    <xf numFmtId="0" fontId="79" fillId="29" borderId="0" applyNumberFormat="0" applyBorder="0" applyAlignment="0" applyProtection="0">
      <alignment vertical="center"/>
    </xf>
    <xf numFmtId="0" fontId="33" fillId="30" borderId="0" applyNumberFormat="0" applyBorder="0" applyAlignment="0" applyProtection="0">
      <alignment vertical="center"/>
    </xf>
    <xf numFmtId="0" fontId="35" fillId="0" borderId="0">
      <alignment vertical="center"/>
    </xf>
    <xf numFmtId="41" fontId="1" fillId="0" borderId="0" applyFont="0" applyFill="0" applyBorder="0" applyAlignment="0" applyProtection="0">
      <alignment vertical="center"/>
    </xf>
    <xf numFmtId="0" fontId="33" fillId="22" borderId="0" applyNumberFormat="0" applyBorder="0" applyAlignment="0" applyProtection="0">
      <alignment vertical="center"/>
    </xf>
    <xf numFmtId="0" fontId="35" fillId="0" borderId="0">
      <alignment vertical="center"/>
    </xf>
    <xf numFmtId="0" fontId="94" fillId="0" borderId="0">
      <alignment vertical="center"/>
    </xf>
    <xf numFmtId="0" fontId="0" fillId="0" borderId="0">
      <alignment vertical="center"/>
    </xf>
    <xf numFmtId="0" fontId="75" fillId="46" borderId="0" applyNumberFormat="0" applyBorder="0" applyAlignment="0" applyProtection="0">
      <alignment vertical="center"/>
    </xf>
    <xf numFmtId="0" fontId="111" fillId="45" borderId="0" applyNumberFormat="0" applyBorder="0" applyAlignment="0" applyProtection="0">
      <alignment vertical="center"/>
    </xf>
    <xf numFmtId="43" fontId="0" fillId="0" borderId="0" applyFont="0" applyFill="0" applyBorder="0" applyAlignment="0" applyProtection="0">
      <alignment vertical="center"/>
    </xf>
    <xf numFmtId="0" fontId="80" fillId="17" borderId="0" applyNumberFormat="0" applyBorder="0" applyAlignment="0" applyProtection="0">
      <alignment vertical="center"/>
    </xf>
    <xf numFmtId="0" fontId="79" fillId="28" borderId="0" applyNumberFormat="0" applyBorder="0" applyAlignment="0" applyProtection="0">
      <alignment vertical="center"/>
    </xf>
    <xf numFmtId="179" fontId="101" fillId="0" borderId="13" applyFill="0" applyProtection="0">
      <alignment horizontal="right" vertical="center"/>
    </xf>
    <xf numFmtId="0" fontId="88" fillId="28" borderId="0" applyNumberFormat="0" applyBorder="0" applyAlignment="0" applyProtection="0">
      <alignment vertical="center"/>
    </xf>
    <xf numFmtId="0" fontId="79" fillId="35" borderId="0" applyNumberFormat="0" applyBorder="0" applyAlignment="0" applyProtection="0">
      <alignment vertical="center"/>
    </xf>
    <xf numFmtId="0" fontId="96" fillId="33" borderId="0" applyNumberFormat="0" applyBorder="0" applyAlignment="0" applyProtection="0">
      <alignment vertical="center"/>
    </xf>
    <xf numFmtId="0" fontId="99" fillId="22" borderId="1" applyNumberFormat="0" applyBorder="0" applyAlignment="0" applyProtection="0">
      <alignment vertical="center"/>
    </xf>
    <xf numFmtId="0" fontId="91" fillId="0" borderId="0" applyNumberFormat="0" applyFill="0" applyBorder="0" applyAlignment="0" applyProtection="0">
      <alignment vertical="center"/>
    </xf>
    <xf numFmtId="9" fontId="35" fillId="0" borderId="0" applyFont="0" applyFill="0" applyBorder="0" applyAlignment="0" applyProtection="0">
      <alignment vertical="center"/>
    </xf>
    <xf numFmtId="0" fontId="88" fillId="31" borderId="0" applyNumberFormat="0" applyBorder="0" applyAlignment="0" applyProtection="0">
      <alignment vertical="center"/>
    </xf>
    <xf numFmtId="0" fontId="107" fillId="26" borderId="0" applyNumberFormat="0" applyBorder="0" applyAlignment="0" applyProtection="0">
      <alignment vertical="center"/>
    </xf>
    <xf numFmtId="0" fontId="79" fillId="29" borderId="0" applyNumberFormat="0" applyBorder="0" applyAlignment="0" applyProtection="0">
      <alignment vertical="center"/>
    </xf>
    <xf numFmtId="0" fontId="110" fillId="0" borderId="0" applyNumberFormat="0" applyFill="0" applyBorder="0" applyAlignment="0" applyProtection="0">
      <alignment vertical="center"/>
    </xf>
    <xf numFmtId="0" fontId="100" fillId="0" borderId="0">
      <alignment vertical="center"/>
    </xf>
    <xf numFmtId="0" fontId="1" fillId="21" borderId="26" applyNumberFormat="0" applyFont="0" applyAlignment="0" applyProtection="0">
      <alignment vertical="center"/>
    </xf>
    <xf numFmtId="0" fontId="88" fillId="37" borderId="0" applyNumberFormat="0" applyBorder="0" applyAlignment="0" applyProtection="0">
      <alignment vertical="center"/>
    </xf>
    <xf numFmtId="0" fontId="79" fillId="27" borderId="0" applyNumberFormat="0" applyBorder="0" applyAlignment="0" applyProtection="0">
      <alignment vertical="center"/>
    </xf>
    <xf numFmtId="0" fontId="79" fillId="28" borderId="0" applyNumberFormat="0" applyBorder="0" applyAlignment="0" applyProtection="0">
      <alignment vertical="center"/>
    </xf>
    <xf numFmtId="0" fontId="80" fillId="48" borderId="0" applyNumberFormat="0" applyBorder="0" applyAlignment="0" applyProtection="0">
      <alignment vertical="center"/>
    </xf>
    <xf numFmtId="0" fontId="79" fillId="35" borderId="0" applyNumberFormat="0" applyBorder="0" applyAlignment="0" applyProtection="0">
      <alignment vertical="center"/>
    </xf>
    <xf numFmtId="9" fontId="35" fillId="0" borderId="0" applyFont="0" applyFill="0" applyBorder="0" applyAlignment="0" applyProtection="0">
      <alignment vertical="center"/>
    </xf>
    <xf numFmtId="0" fontId="10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5" fillId="0" borderId="0">
      <alignment vertical="center"/>
    </xf>
    <xf numFmtId="0" fontId="35" fillId="0" borderId="0">
      <alignment vertical="center"/>
    </xf>
    <xf numFmtId="0" fontId="88" fillId="26" borderId="0" applyNumberFormat="0" applyBorder="0" applyAlignment="0" applyProtection="0">
      <alignment vertical="center"/>
    </xf>
    <xf numFmtId="0" fontId="89" fillId="0" borderId="0" applyNumberFormat="0" applyFill="0" applyBorder="0" applyAlignment="0" applyProtection="0">
      <alignment vertical="center"/>
    </xf>
    <xf numFmtId="0" fontId="79" fillId="27" borderId="0" applyNumberFormat="0" applyBorder="0" applyAlignment="0" applyProtection="0">
      <alignment vertical="center"/>
    </xf>
    <xf numFmtId="0" fontId="108" fillId="0" borderId="0" applyNumberFormat="0" applyFill="0" applyBorder="0" applyAlignment="0" applyProtection="0">
      <alignment vertical="center"/>
    </xf>
    <xf numFmtId="0" fontId="97" fillId="0" borderId="28" applyNumberFormat="0" applyFill="0" applyAlignment="0" applyProtection="0">
      <alignment vertical="center"/>
    </xf>
    <xf numFmtId="9" fontId="35" fillId="0" borderId="0" applyFont="0" applyFill="0" applyBorder="0" applyAlignment="0" applyProtection="0">
      <alignment vertical="center"/>
    </xf>
    <xf numFmtId="0" fontId="83" fillId="0" borderId="23" applyNumberFormat="0" applyFill="0" applyAlignment="0" applyProtection="0">
      <alignment vertical="center"/>
    </xf>
    <xf numFmtId="0" fontId="84" fillId="26" borderId="0" applyNumberFormat="0" applyBorder="0" applyAlignment="0" applyProtection="0">
      <alignment vertical="center"/>
    </xf>
    <xf numFmtId="0" fontId="100" fillId="0" borderId="0">
      <alignment vertical="center"/>
    </xf>
    <xf numFmtId="0" fontId="88" fillId="26" borderId="0" applyNumberFormat="0" applyBorder="0" applyAlignment="0" applyProtection="0">
      <alignment vertical="center"/>
    </xf>
    <xf numFmtId="9" fontId="35" fillId="0" borderId="0" applyFont="0" applyFill="0" applyBorder="0" applyAlignment="0" applyProtection="0">
      <alignment vertical="center"/>
    </xf>
    <xf numFmtId="0" fontId="76" fillId="0" borderId="23" applyNumberFormat="0" applyFill="0" applyAlignment="0" applyProtection="0">
      <alignment vertical="center"/>
    </xf>
    <xf numFmtId="0" fontId="80" fillId="6" borderId="0" applyNumberFormat="0" applyBorder="0" applyAlignment="0" applyProtection="0">
      <alignment vertical="center"/>
    </xf>
    <xf numFmtId="0" fontId="79" fillId="29" borderId="0" applyNumberFormat="0" applyBorder="0" applyAlignment="0" applyProtection="0">
      <alignment vertical="center"/>
    </xf>
    <xf numFmtId="0" fontId="79" fillId="28" borderId="0" applyNumberFormat="0" applyBorder="0" applyAlignment="0" applyProtection="0">
      <alignment vertical="center"/>
    </xf>
    <xf numFmtId="9" fontId="35" fillId="0" borderId="0" applyFont="0" applyFill="0" applyBorder="0" applyAlignment="0" applyProtection="0">
      <alignment vertical="center"/>
    </xf>
    <xf numFmtId="0" fontId="109" fillId="0" borderId="32" applyNumberFormat="0" applyFill="0" applyAlignment="0" applyProtection="0">
      <alignment vertical="center"/>
    </xf>
    <xf numFmtId="0" fontId="79" fillId="28" borderId="0" applyNumberFormat="0" applyBorder="0" applyAlignment="0" applyProtection="0">
      <alignment vertical="center"/>
    </xf>
    <xf numFmtId="0" fontId="80" fillId="16" borderId="0" applyNumberFormat="0" applyBorder="0" applyAlignment="0" applyProtection="0">
      <alignment vertical="center"/>
    </xf>
    <xf numFmtId="0" fontId="113" fillId="50" borderId="33" applyNumberFormat="0" applyAlignment="0" applyProtection="0">
      <alignment vertical="center"/>
    </xf>
    <xf numFmtId="0" fontId="114" fillId="50" borderId="25" applyNumberFormat="0" applyAlignment="0" applyProtection="0">
      <alignment vertical="center"/>
    </xf>
    <xf numFmtId="0" fontId="0" fillId="27" borderId="0" applyNumberFormat="0" applyBorder="0" applyAlignment="0" applyProtection="0">
      <alignment vertical="center"/>
    </xf>
    <xf numFmtId="0" fontId="77" fillId="9" borderId="24" applyNumberFormat="0" applyAlignment="0" applyProtection="0">
      <alignment vertical="center"/>
    </xf>
    <xf numFmtId="0" fontId="75" fillId="42" borderId="0" applyNumberFormat="0" applyBorder="0" applyAlignment="0" applyProtection="0">
      <alignment vertical="center"/>
    </xf>
    <xf numFmtId="0" fontId="80" fillId="51" borderId="0" applyNumberFormat="0" applyBorder="0" applyAlignment="0" applyProtection="0">
      <alignment vertical="center"/>
    </xf>
    <xf numFmtId="0" fontId="35" fillId="0" borderId="0">
      <alignment vertical="center"/>
    </xf>
    <xf numFmtId="0" fontId="105" fillId="0" borderId="29">
      <alignment horizontal="center" vertical="center"/>
    </xf>
    <xf numFmtId="0" fontId="112" fillId="0" borderId="31" applyNumberFormat="0" applyFill="0" applyAlignment="0" applyProtection="0">
      <alignment vertical="center"/>
    </xf>
    <xf numFmtId="0" fontId="88" fillId="31" borderId="0" applyNumberFormat="0" applyBorder="0" applyAlignment="0" applyProtection="0">
      <alignment vertical="center"/>
    </xf>
    <xf numFmtId="0" fontId="115" fillId="0" borderId="34" applyNumberFormat="0" applyFill="0" applyAlignment="0" applyProtection="0">
      <alignment vertical="center"/>
    </xf>
    <xf numFmtId="0" fontId="98" fillId="43" borderId="0" applyNumberFormat="0" applyBorder="0" applyAlignment="0" applyProtection="0">
      <alignment vertical="center"/>
    </xf>
    <xf numFmtId="0" fontId="0" fillId="38" borderId="0" applyNumberFormat="0" applyBorder="0" applyAlignment="0" applyProtection="0">
      <alignment vertical="center"/>
    </xf>
    <xf numFmtId="0" fontId="82" fillId="18" borderId="0" applyNumberFormat="0" applyBorder="0" applyAlignment="0" applyProtection="0">
      <alignment vertical="center"/>
    </xf>
    <xf numFmtId="0" fontId="75" fillId="53" borderId="0" applyNumberFormat="0" applyBorder="0" applyAlignment="0" applyProtection="0">
      <alignment vertical="center"/>
    </xf>
    <xf numFmtId="0" fontId="80" fillId="24" borderId="0" applyNumberFormat="0" applyBorder="0" applyAlignment="0" applyProtection="0">
      <alignment vertical="center"/>
    </xf>
    <xf numFmtId="0" fontId="35" fillId="0" borderId="0">
      <alignment vertical="center"/>
    </xf>
    <xf numFmtId="0" fontId="101" fillId="0" borderId="7" applyNumberFormat="0" applyFill="0" applyProtection="0">
      <alignment horizontal="right" vertical="center"/>
    </xf>
    <xf numFmtId="0" fontId="75" fillId="7" borderId="0" applyNumberFormat="0" applyBorder="0" applyAlignment="0" applyProtection="0">
      <alignment vertical="center"/>
    </xf>
    <xf numFmtId="0" fontId="33" fillId="22" borderId="0" applyNumberFormat="0" applyBorder="0" applyAlignment="0" applyProtection="0">
      <alignment vertical="center"/>
    </xf>
    <xf numFmtId="0" fontId="75" fillId="13" borderId="0" applyNumberFormat="0" applyBorder="0" applyAlignment="0" applyProtection="0">
      <alignment vertical="center"/>
    </xf>
    <xf numFmtId="0" fontId="75" fillId="54" borderId="0" applyNumberFormat="0" applyBorder="0" applyAlignment="0" applyProtection="0">
      <alignment vertical="center"/>
    </xf>
    <xf numFmtId="0" fontId="75" fillId="10" borderId="0" applyNumberFormat="0" applyBorder="0" applyAlignment="0" applyProtection="0">
      <alignment vertical="center"/>
    </xf>
    <xf numFmtId="0" fontId="33" fillId="30" borderId="0" applyNumberFormat="0" applyBorder="0" applyAlignment="0" applyProtection="0">
      <alignment vertical="center"/>
    </xf>
    <xf numFmtId="0" fontId="80" fillId="55" borderId="0" applyNumberFormat="0" applyBorder="0" applyAlignment="0" applyProtection="0">
      <alignment vertical="center"/>
    </xf>
    <xf numFmtId="0" fontId="103" fillId="38" borderId="0" applyNumberFormat="0" applyBorder="0" applyAlignment="0" applyProtection="0">
      <alignment vertical="center"/>
    </xf>
    <xf numFmtId="0" fontId="33" fillId="30" borderId="0" applyNumberFormat="0" applyBorder="0" applyAlignment="0" applyProtection="0">
      <alignment vertical="center"/>
    </xf>
    <xf numFmtId="0" fontId="35" fillId="0" borderId="0" applyNumberFormat="0" applyFont="0" applyFill="0" applyBorder="0" applyAlignment="0" applyProtection="0">
      <alignment horizontal="left" vertical="center"/>
    </xf>
    <xf numFmtId="0" fontId="80" fillId="25" borderId="0" applyNumberFormat="0" applyBorder="0" applyAlignment="0" applyProtection="0">
      <alignment vertical="center"/>
    </xf>
    <xf numFmtId="0" fontId="75" fillId="8" borderId="0" applyNumberFormat="0" applyBorder="0" applyAlignment="0" applyProtection="0">
      <alignment vertical="center"/>
    </xf>
    <xf numFmtId="0" fontId="75" fillId="14" borderId="0" applyNumberFormat="0" applyBorder="0" applyAlignment="0" applyProtection="0">
      <alignment vertical="center"/>
    </xf>
    <xf numFmtId="0" fontId="80" fillId="52" borderId="0" applyNumberFormat="0" applyBorder="0" applyAlignment="0" applyProtection="0">
      <alignment vertical="center"/>
    </xf>
    <xf numFmtId="0" fontId="88" fillId="30" borderId="0" applyNumberFormat="0" applyBorder="0" applyAlignment="0" applyProtection="0">
      <alignment vertical="center"/>
    </xf>
    <xf numFmtId="0" fontId="75" fillId="11" borderId="0" applyNumberFormat="0" applyBorder="0" applyAlignment="0" applyProtection="0">
      <alignment vertical="center"/>
    </xf>
    <xf numFmtId="0" fontId="79" fillId="28" borderId="0" applyNumberFormat="0" applyBorder="0" applyAlignment="0" applyProtection="0">
      <alignment vertical="center"/>
    </xf>
    <xf numFmtId="0" fontId="97" fillId="0" borderId="28" applyNumberFormat="0" applyFill="0" applyAlignment="0" applyProtection="0">
      <alignment vertical="center"/>
    </xf>
    <xf numFmtId="0" fontId="80" fillId="49" borderId="0" applyNumberFormat="0" applyBorder="0" applyAlignment="0" applyProtection="0">
      <alignment vertical="center"/>
    </xf>
    <xf numFmtId="0" fontId="80" fillId="56" borderId="0" applyNumberFormat="0" applyBorder="0" applyAlignment="0" applyProtection="0">
      <alignment vertical="center"/>
    </xf>
    <xf numFmtId="0" fontId="95" fillId="0" borderId="0">
      <alignment vertical="center"/>
    </xf>
    <xf numFmtId="0" fontId="75" fillId="47" borderId="0" applyNumberFormat="0" applyBorder="0" applyAlignment="0" applyProtection="0">
      <alignment vertical="center"/>
    </xf>
    <xf numFmtId="0" fontId="79" fillId="28" borderId="0" applyNumberFormat="0" applyBorder="0" applyAlignment="0" applyProtection="0">
      <alignment vertical="center"/>
    </xf>
    <xf numFmtId="0" fontId="97" fillId="0" borderId="28" applyNumberFormat="0" applyFill="0" applyAlignment="0" applyProtection="0">
      <alignment vertical="center"/>
    </xf>
    <xf numFmtId="0" fontId="80" fillId="19" borderId="0" applyNumberFormat="0" applyBorder="0" applyAlignment="0" applyProtection="0">
      <alignment vertical="center"/>
    </xf>
    <xf numFmtId="0" fontId="94" fillId="0" borderId="0">
      <alignment vertical="center"/>
    </xf>
    <xf numFmtId="0" fontId="35" fillId="0" borderId="0">
      <alignment vertical="center"/>
    </xf>
    <xf numFmtId="0" fontId="33" fillId="22" borderId="0" applyNumberFormat="0" applyBorder="0" applyAlignment="0" applyProtection="0">
      <alignment vertical="center"/>
    </xf>
    <xf numFmtId="0" fontId="100" fillId="0" borderId="0">
      <alignment vertical="center"/>
    </xf>
    <xf numFmtId="0" fontId="95" fillId="0" borderId="0">
      <alignment vertical="center"/>
    </xf>
    <xf numFmtId="0" fontId="95" fillId="0" borderId="0">
      <alignment vertical="center"/>
    </xf>
    <xf numFmtId="0" fontId="100" fillId="0" borderId="0">
      <alignment vertical="center"/>
    </xf>
    <xf numFmtId="0" fontId="94" fillId="0" borderId="0">
      <alignment vertical="center"/>
    </xf>
    <xf numFmtId="0" fontId="33" fillId="22" borderId="0" applyNumberFormat="0" applyBorder="0" applyAlignment="0" applyProtection="0">
      <alignment vertical="center"/>
    </xf>
    <xf numFmtId="9" fontId="35" fillId="0" borderId="0" applyFont="0" applyFill="0" applyBorder="0" applyAlignment="0" applyProtection="0">
      <alignment vertical="center"/>
    </xf>
    <xf numFmtId="0" fontId="94" fillId="0" borderId="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94" fillId="0" borderId="0">
      <alignment vertical="center"/>
    </xf>
    <xf numFmtId="9" fontId="35" fillId="0" borderId="0" applyFont="0" applyFill="0" applyBorder="0" applyAlignment="0" applyProtection="0">
      <alignment vertical="center"/>
    </xf>
    <xf numFmtId="49" fontId="35" fillId="0" borderId="0" applyFont="0" applyFill="0" applyBorder="0" applyAlignment="0" applyProtection="0">
      <alignment vertical="center"/>
    </xf>
    <xf numFmtId="0" fontId="0" fillId="0" borderId="0">
      <alignment vertical="center"/>
    </xf>
    <xf numFmtId="0" fontId="100" fillId="0" borderId="0">
      <alignment vertical="center"/>
    </xf>
    <xf numFmtId="0" fontId="94" fillId="0" borderId="0">
      <alignment vertical="center"/>
    </xf>
    <xf numFmtId="0" fontId="35" fillId="0" borderId="0">
      <alignment vertical="center"/>
    </xf>
    <xf numFmtId="0" fontId="33" fillId="22" borderId="0" applyNumberFormat="0" applyBorder="0" applyAlignment="0" applyProtection="0">
      <alignment vertical="center"/>
    </xf>
    <xf numFmtId="0" fontId="94" fillId="0" borderId="0">
      <alignment vertical="center"/>
    </xf>
    <xf numFmtId="9" fontId="35" fillId="0" borderId="0" applyFont="0" applyFill="0" applyBorder="0" applyAlignment="0" applyProtection="0">
      <alignment vertical="center"/>
    </xf>
    <xf numFmtId="0" fontId="94" fillId="0" borderId="0">
      <alignment vertical="center"/>
    </xf>
    <xf numFmtId="49" fontId="35" fillId="0" borderId="0" applyFont="0" applyFill="0" applyBorder="0" applyAlignment="0" applyProtection="0">
      <alignment vertical="center"/>
    </xf>
    <xf numFmtId="0" fontId="104" fillId="0" borderId="0" applyNumberFormat="0" applyFill="0" applyBorder="0" applyAlignment="0" applyProtection="0">
      <alignment vertical="top"/>
      <protection locked="0"/>
    </xf>
    <xf numFmtId="0" fontId="79" fillId="29" borderId="0" applyNumberFormat="0" applyBorder="0" applyAlignment="0" applyProtection="0">
      <alignment vertical="center"/>
    </xf>
    <xf numFmtId="0" fontId="94" fillId="0" borderId="0">
      <alignment vertical="center"/>
    </xf>
    <xf numFmtId="0" fontId="79" fillId="27" borderId="0" applyNumberFormat="0" applyBorder="0" applyAlignment="0" applyProtection="0">
      <alignment vertical="center"/>
    </xf>
    <xf numFmtId="0" fontId="94" fillId="0" borderId="0">
      <alignment vertical="center"/>
    </xf>
    <xf numFmtId="0" fontId="94" fillId="0" borderId="0">
      <alignment vertical="center"/>
    </xf>
    <xf numFmtId="10" fontId="35" fillId="0" borderId="0" applyFont="0" applyFill="0" applyBorder="0" applyAlignment="0" applyProtection="0">
      <alignment vertical="center"/>
    </xf>
    <xf numFmtId="9" fontId="35" fillId="0" borderId="0" applyFont="0" applyFill="0" applyBorder="0" applyAlignment="0" applyProtection="0">
      <alignment vertical="center"/>
    </xf>
    <xf numFmtId="0" fontId="94" fillId="0" borderId="0">
      <alignment vertical="center"/>
    </xf>
    <xf numFmtId="0" fontId="106" fillId="0" borderId="30" applyNumberFormat="0" applyFill="0" applyAlignment="0" applyProtection="0">
      <alignment vertical="center"/>
    </xf>
    <xf numFmtId="0" fontId="94" fillId="0" borderId="0">
      <alignment vertical="center"/>
    </xf>
    <xf numFmtId="0" fontId="94" fillId="0" borderId="0">
      <alignment vertical="center"/>
    </xf>
    <xf numFmtId="0" fontId="104" fillId="0" borderId="0" applyNumberFormat="0" applyFill="0" applyBorder="0" applyAlignment="0" applyProtection="0">
      <alignment vertical="top"/>
      <protection locked="0"/>
    </xf>
    <xf numFmtId="0" fontId="79" fillId="29" borderId="0" applyNumberFormat="0" applyBorder="0" applyAlignment="0" applyProtection="0">
      <alignment vertical="center"/>
    </xf>
    <xf numFmtId="0" fontId="94" fillId="0" borderId="0">
      <alignment vertical="center"/>
    </xf>
    <xf numFmtId="0" fontId="101" fillId="0" borderId="0">
      <alignment vertical="center"/>
    </xf>
    <xf numFmtId="0" fontId="79" fillId="12" borderId="0" applyNumberFormat="0" applyBorder="0" applyAlignment="0" applyProtection="0">
      <alignment vertical="center"/>
    </xf>
    <xf numFmtId="0" fontId="100"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88" fillId="32" borderId="0" applyNumberFormat="0" applyBorder="0" applyAlignment="0" applyProtection="0">
      <alignment vertical="center"/>
    </xf>
    <xf numFmtId="0" fontId="0" fillId="39" borderId="0" applyNumberFormat="0" applyBorder="0" applyAlignment="0" applyProtection="0">
      <alignment vertical="center"/>
    </xf>
    <xf numFmtId="0" fontId="33" fillId="39"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88" fillId="34" borderId="0" applyNumberFormat="0" applyBorder="0" applyAlignment="0" applyProtection="0">
      <alignment vertical="center"/>
    </xf>
    <xf numFmtId="0" fontId="35" fillId="0" borderId="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35" fillId="0" borderId="0">
      <alignment vertical="center"/>
    </xf>
    <xf numFmtId="0" fontId="0" fillId="33" borderId="0" applyNumberFormat="0" applyBorder="0" applyAlignment="0" applyProtection="0">
      <alignment vertical="center"/>
    </xf>
    <xf numFmtId="187" fontId="35" fillId="0" borderId="0" applyFont="0" applyFill="0" applyBorder="0" applyAlignment="0" applyProtection="0">
      <alignment vertical="center"/>
    </xf>
    <xf numFmtId="0" fontId="35" fillId="0" borderId="0">
      <alignment vertical="center"/>
    </xf>
    <xf numFmtId="0" fontId="0" fillId="33" borderId="0" applyNumberFormat="0" applyBorder="0" applyAlignment="0" applyProtection="0">
      <alignment vertical="center"/>
    </xf>
    <xf numFmtId="0" fontId="35" fillId="0" borderId="0">
      <alignment vertical="center"/>
    </xf>
    <xf numFmtId="0" fontId="0" fillId="20" borderId="0" applyNumberFormat="0" applyBorder="0" applyAlignment="0" applyProtection="0">
      <alignment vertical="center"/>
    </xf>
    <xf numFmtId="0" fontId="79" fillId="3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3" fillId="22" borderId="0" applyNumberFormat="0" applyBorder="0" applyAlignment="0" applyProtection="0">
      <alignment vertical="center"/>
    </xf>
    <xf numFmtId="0" fontId="0" fillId="34"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93" fillId="0" borderId="1">
      <alignment horizontal="left" vertical="center"/>
    </xf>
    <xf numFmtId="0" fontId="0" fillId="27" borderId="0" applyNumberFormat="0" applyBorder="0" applyAlignment="0" applyProtection="0">
      <alignment vertical="center"/>
    </xf>
    <xf numFmtId="0" fontId="79" fillId="29"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37"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44" borderId="0" applyNumberFormat="0" applyBorder="0" applyAlignment="0" applyProtection="0">
      <alignment vertical="center"/>
    </xf>
    <xf numFmtId="0" fontId="0" fillId="27" borderId="0" applyNumberFormat="0" applyBorder="0" applyAlignment="0" applyProtection="0">
      <alignment vertical="center"/>
    </xf>
    <xf numFmtId="0" fontId="0" fillId="20" borderId="0" applyNumberFormat="0" applyBorder="0" applyAlignment="0" applyProtection="0">
      <alignment vertical="center"/>
    </xf>
    <xf numFmtId="0" fontId="33" fillId="22" borderId="0" applyNumberFormat="0" applyBorder="0" applyAlignment="0" applyProtection="0">
      <alignment vertical="center"/>
    </xf>
    <xf numFmtId="0" fontId="96" fillId="38" borderId="0" applyNumberFormat="0" applyBorder="0" applyAlignment="0" applyProtection="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88" fillId="36" borderId="0" applyNumberFormat="0" applyBorder="0" applyAlignment="0" applyProtection="0">
      <alignment vertical="center"/>
    </xf>
    <xf numFmtId="0" fontId="96" fillId="38" borderId="0" applyNumberFormat="0" applyBorder="0" applyAlignment="0" applyProtection="0">
      <alignment vertical="center"/>
    </xf>
    <xf numFmtId="0" fontId="0" fillId="27" borderId="0" applyNumberFormat="0" applyBorder="0" applyAlignment="0" applyProtection="0">
      <alignment vertical="center"/>
    </xf>
    <xf numFmtId="0" fontId="96" fillId="38" borderId="0" applyNumberFormat="0" applyBorder="0" applyAlignment="0" applyProtection="0">
      <alignment vertical="center"/>
    </xf>
    <xf numFmtId="0" fontId="0" fillId="33" borderId="0" applyNumberFormat="0" applyBorder="0" applyAlignment="0" applyProtection="0">
      <alignment vertical="center"/>
    </xf>
    <xf numFmtId="0" fontId="118" fillId="40" borderId="0" applyNumberFormat="0" applyBorder="0" applyAlignment="0" applyProtection="0">
      <alignment vertical="center"/>
    </xf>
    <xf numFmtId="9" fontId="35" fillId="0" borderId="0" applyFont="0" applyFill="0" applyBorder="0" applyAlignment="0" applyProtection="0">
      <alignment vertical="center"/>
    </xf>
    <xf numFmtId="0" fontId="106" fillId="0" borderId="30" applyNumberFormat="0" applyFill="0" applyAlignment="0" applyProtection="0">
      <alignment vertical="center"/>
    </xf>
    <xf numFmtId="0" fontId="0" fillId="33" borderId="0" applyNumberFormat="0" applyBorder="0" applyAlignment="0" applyProtection="0">
      <alignment vertical="center"/>
    </xf>
    <xf numFmtId="0" fontId="79" fillId="57" borderId="0" applyNumberFormat="0" applyBorder="0" applyAlignment="0" applyProtection="0">
      <alignment vertical="center"/>
    </xf>
    <xf numFmtId="0" fontId="118" fillId="40" borderId="0" applyNumberFormat="0" applyBorder="0" applyAlignment="0" applyProtection="0">
      <alignment vertical="center"/>
    </xf>
    <xf numFmtId="9" fontId="35" fillId="0" borderId="0" applyFont="0" applyFill="0" applyBorder="0" applyAlignment="0" applyProtection="0">
      <alignment vertical="center"/>
    </xf>
    <xf numFmtId="0" fontId="96" fillId="38" borderId="0" applyNumberFormat="0" applyBorder="0" applyAlignment="0" applyProtection="0">
      <alignment vertical="center"/>
    </xf>
    <xf numFmtId="0" fontId="0" fillId="60" borderId="0" applyNumberFormat="0" applyBorder="0" applyAlignment="0" applyProtection="0">
      <alignment vertical="center"/>
    </xf>
    <xf numFmtId="0" fontId="88" fillId="40" borderId="0" applyNumberFormat="0" applyBorder="0" applyAlignment="0" applyProtection="0">
      <alignment vertical="center"/>
    </xf>
    <xf numFmtId="0" fontId="117" fillId="30" borderId="35" applyNumberFormat="0" applyAlignment="0" applyProtection="0">
      <alignment vertical="center"/>
    </xf>
    <xf numFmtId="0" fontId="79" fillId="28"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96" fillId="38" borderId="0" applyNumberFormat="0" applyBorder="0" applyAlignment="0" applyProtection="0">
      <alignment vertical="center"/>
    </xf>
    <xf numFmtId="0" fontId="87" fillId="0" borderId="36" applyNumberFormat="0" applyFill="0" applyAlignment="0" applyProtection="0">
      <alignment vertical="center"/>
    </xf>
    <xf numFmtId="0" fontId="88" fillId="40" borderId="0" applyNumberFormat="0" applyBorder="0" applyAlignment="0" applyProtection="0">
      <alignment vertical="center"/>
    </xf>
    <xf numFmtId="9" fontId="35" fillId="0" borderId="0" applyFont="0" applyFill="0" applyBorder="0" applyAlignment="0" applyProtection="0">
      <alignment vertical="center"/>
    </xf>
    <xf numFmtId="0" fontId="88" fillId="58" borderId="0" applyNumberFormat="0" applyBorder="0" applyAlignment="0" applyProtection="0">
      <alignment vertical="center"/>
    </xf>
    <xf numFmtId="0" fontId="88" fillId="58" borderId="0" applyNumberFormat="0" applyBorder="0" applyAlignment="0" applyProtection="0">
      <alignment vertical="center"/>
    </xf>
    <xf numFmtId="0" fontId="88" fillId="26" borderId="0" applyNumberFormat="0" applyBorder="0" applyAlignment="0" applyProtection="0">
      <alignment vertical="center"/>
    </xf>
    <xf numFmtId="0" fontId="117" fillId="30" borderId="35" applyNumberFormat="0" applyAlignment="0" applyProtection="0">
      <alignment vertical="center"/>
    </xf>
    <xf numFmtId="0" fontId="35" fillId="0" borderId="0">
      <alignment vertical="center"/>
    </xf>
    <xf numFmtId="0" fontId="79" fillId="28" borderId="0" applyNumberFormat="0" applyBorder="0" applyAlignment="0" applyProtection="0">
      <alignment vertical="center"/>
    </xf>
    <xf numFmtId="0" fontId="88" fillId="26" borderId="0" applyNumberFormat="0" applyBorder="0" applyAlignment="0" applyProtection="0">
      <alignment vertical="center"/>
    </xf>
    <xf numFmtId="0" fontId="79" fillId="34" borderId="0" applyNumberFormat="0" applyBorder="0" applyAlignment="0" applyProtection="0">
      <alignment vertical="center"/>
    </xf>
    <xf numFmtId="0" fontId="0" fillId="22" borderId="27" applyNumberFormat="0" applyFont="0" applyAlignment="0" applyProtection="0">
      <alignment vertical="center"/>
    </xf>
    <xf numFmtId="0" fontId="88" fillId="37" borderId="0" applyNumberFormat="0" applyBorder="0" applyAlignment="0" applyProtection="0">
      <alignment vertical="center"/>
    </xf>
    <xf numFmtId="0" fontId="88" fillId="34" borderId="0" applyNumberFormat="0" applyBorder="0" applyAlignment="0" applyProtection="0">
      <alignment vertical="center"/>
    </xf>
    <xf numFmtId="0" fontId="79" fillId="28" borderId="0" applyNumberFormat="0" applyBorder="0" applyAlignment="0" applyProtection="0">
      <alignment vertical="center"/>
    </xf>
    <xf numFmtId="0" fontId="88" fillId="34" borderId="0" applyNumberFormat="0" applyBorder="0" applyAlignment="0" applyProtection="0">
      <alignment vertical="center"/>
    </xf>
    <xf numFmtId="0" fontId="88" fillId="34" borderId="0" applyNumberFormat="0" applyBorder="0" applyAlignment="0" applyProtection="0">
      <alignment vertical="center"/>
    </xf>
    <xf numFmtId="0" fontId="88" fillId="44" borderId="0" applyNumberFormat="0" applyBorder="0" applyAlignment="0" applyProtection="0">
      <alignment vertical="center"/>
    </xf>
    <xf numFmtId="0" fontId="33" fillId="39" borderId="0" applyNumberFormat="0" applyBorder="0" applyAlignment="0" applyProtection="0">
      <alignment vertical="center"/>
    </xf>
    <xf numFmtId="0" fontId="88" fillId="44" borderId="0" applyNumberFormat="0" applyBorder="0" applyAlignment="0" applyProtection="0">
      <alignment vertical="center"/>
    </xf>
    <xf numFmtId="0" fontId="33" fillId="39" borderId="0" applyNumberFormat="0" applyBorder="0" applyAlignment="0" applyProtection="0">
      <alignment vertical="center"/>
    </xf>
    <xf numFmtId="0" fontId="88" fillId="31" borderId="0" applyNumberFormat="0" applyBorder="0" applyAlignment="0" applyProtection="0">
      <alignment vertical="center"/>
    </xf>
    <xf numFmtId="0" fontId="79" fillId="28" borderId="0" applyNumberFormat="0" applyBorder="0" applyAlignment="0" applyProtection="0">
      <alignment vertical="center"/>
    </xf>
    <xf numFmtId="0" fontId="88" fillId="31" borderId="0" applyNumberFormat="0" applyBorder="0" applyAlignment="0" applyProtection="0">
      <alignment vertical="center"/>
    </xf>
    <xf numFmtId="0" fontId="101" fillId="0" borderId="0" applyProtection="0">
      <alignment vertical="center"/>
    </xf>
    <xf numFmtId="0" fontId="35" fillId="0" borderId="0">
      <alignment vertical="center"/>
    </xf>
    <xf numFmtId="0" fontId="88" fillId="36" borderId="0" applyNumberFormat="0" applyBorder="0" applyAlignment="0" applyProtection="0">
      <alignment vertical="center"/>
    </xf>
    <xf numFmtId="0" fontId="88" fillId="30" borderId="0" applyNumberFormat="0" applyBorder="0" applyAlignment="0" applyProtection="0">
      <alignment vertical="center"/>
    </xf>
    <xf numFmtId="0" fontId="97" fillId="0" borderId="28" applyNumberFormat="0" applyFill="0" applyAlignment="0" applyProtection="0">
      <alignment vertical="center"/>
    </xf>
    <xf numFmtId="0" fontId="88" fillId="30" borderId="0" applyNumberFormat="0" applyBorder="0" applyAlignment="0" applyProtection="0">
      <alignment vertical="center"/>
    </xf>
    <xf numFmtId="0" fontId="88" fillId="30" borderId="0" applyNumberFormat="0" applyBorder="0" applyAlignment="0" applyProtection="0">
      <alignment vertical="center"/>
    </xf>
    <xf numFmtId="9" fontId="35" fillId="0" borderId="0" applyFont="0" applyFill="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35" fillId="0" borderId="0" applyNumberFormat="0" applyFill="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88" fillId="29" borderId="0" applyNumberFormat="0" applyBorder="0" applyAlignment="0" applyProtection="0">
      <alignment vertical="center"/>
    </xf>
    <xf numFmtId="0" fontId="120" fillId="0" borderId="19">
      <alignment horizontal="left" vertical="center"/>
    </xf>
    <xf numFmtId="0" fontId="88" fillId="12" borderId="0" applyNumberFormat="0" applyBorder="0" applyAlignment="0" applyProtection="0">
      <alignment vertical="center"/>
    </xf>
    <xf numFmtId="0" fontId="120" fillId="0" borderId="19">
      <alignment horizontal="left" vertical="center"/>
    </xf>
    <xf numFmtId="0" fontId="88" fillId="12" borderId="0" applyNumberFormat="0" applyBorder="0" applyAlignment="0" applyProtection="0">
      <alignment vertical="center"/>
    </xf>
    <xf numFmtId="0" fontId="88" fillId="28" borderId="0" applyNumberFormat="0" applyBorder="0" applyAlignment="0" applyProtection="0">
      <alignment vertical="center"/>
    </xf>
    <xf numFmtId="0" fontId="95" fillId="0" borderId="0">
      <alignment vertical="center"/>
      <protection locked="0"/>
    </xf>
    <xf numFmtId="0" fontId="88" fillId="32" borderId="0" applyNumberFormat="0" applyBorder="0" applyAlignment="0" applyProtection="0">
      <alignment vertical="center"/>
    </xf>
    <xf numFmtId="0" fontId="33" fillId="39" borderId="0" applyNumberFormat="0" applyBorder="0" applyAlignment="0" applyProtection="0">
      <alignment vertical="center"/>
    </xf>
    <xf numFmtId="0" fontId="79" fillId="29" borderId="0" applyNumberFormat="0" applyBorder="0" applyAlignment="0" applyProtection="0">
      <alignment vertical="center"/>
    </xf>
    <xf numFmtId="0" fontId="33" fillId="39" borderId="0" applyNumberFormat="0" applyBorder="0" applyAlignment="0" applyProtection="0">
      <alignment vertical="center"/>
    </xf>
    <xf numFmtId="0" fontId="33" fillId="33"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90" fillId="0" borderId="0" applyNumberFormat="0" applyFill="0" applyBorder="0" applyAlignment="0" applyProtection="0">
      <alignment vertical="center"/>
    </xf>
    <xf numFmtId="0" fontId="79" fillId="28"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05" fillId="0" borderId="29">
      <alignment horizontal="center" vertical="center"/>
    </xf>
    <xf numFmtId="0" fontId="79" fillId="27" borderId="0" applyNumberFormat="0" applyBorder="0" applyAlignment="0" applyProtection="0">
      <alignment vertical="center"/>
    </xf>
    <xf numFmtId="0" fontId="79" fillId="27" borderId="0" applyNumberFormat="0" applyBorder="0" applyAlignment="0" applyProtection="0">
      <alignment vertical="center"/>
    </xf>
    <xf numFmtId="0" fontId="97" fillId="0" borderId="28" applyNumberFormat="0" applyFill="0" applyAlignment="0" applyProtection="0">
      <alignment vertical="center"/>
    </xf>
    <xf numFmtId="0" fontId="79" fillId="27" borderId="0" applyNumberFormat="0" applyBorder="0" applyAlignment="0" applyProtection="0">
      <alignment vertical="center"/>
    </xf>
    <xf numFmtId="0" fontId="97" fillId="0" borderId="28" applyNumberFormat="0" applyFill="0" applyAlignment="0" applyProtection="0">
      <alignment vertical="center"/>
    </xf>
    <xf numFmtId="0" fontId="79" fillId="29" borderId="0" applyNumberFormat="0" applyBorder="0" applyAlignment="0" applyProtection="0">
      <alignment vertical="center"/>
    </xf>
    <xf numFmtId="15" fontId="119" fillId="0" borderId="0">
      <alignment vertical="center"/>
    </xf>
    <xf numFmtId="0" fontId="79" fillId="29" borderId="0" applyNumberFormat="0" applyBorder="0" applyAlignment="0" applyProtection="0">
      <alignment vertical="center"/>
    </xf>
    <xf numFmtId="187" fontId="35" fillId="0" borderId="0" applyFont="0" applyFill="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35" fillId="0" borderId="0">
      <alignment vertical="center"/>
    </xf>
    <xf numFmtId="0" fontId="79" fillId="29" borderId="0" applyNumberFormat="0" applyBorder="0" applyAlignment="0" applyProtection="0">
      <alignment vertical="center"/>
    </xf>
    <xf numFmtId="0" fontId="116" fillId="59" borderId="6">
      <alignment vertical="center"/>
      <protection locked="0"/>
    </xf>
    <xf numFmtId="0" fontId="35" fillId="0" borderId="0">
      <alignment vertical="center"/>
    </xf>
    <xf numFmtId="0" fontId="79" fillId="29" borderId="0" applyNumberFormat="0" applyBorder="0" applyAlignment="0" applyProtection="0">
      <alignment vertical="center"/>
    </xf>
    <xf numFmtId="0" fontId="35" fillId="0" borderId="0">
      <alignment vertical="center"/>
    </xf>
    <xf numFmtId="0" fontId="84" fillId="20" borderId="0" applyNumberFormat="0" applyBorder="0" applyAlignment="0" applyProtection="0">
      <alignment vertical="center"/>
    </xf>
    <xf numFmtId="0" fontId="79" fillId="29" borderId="0" applyNumberFormat="0" applyBorder="0" applyAlignment="0" applyProtection="0">
      <alignment vertical="center"/>
    </xf>
    <xf numFmtId="0" fontId="84" fillId="20" borderId="0" applyNumberFormat="0" applyBorder="0" applyAlignment="0" applyProtection="0">
      <alignment vertical="center"/>
    </xf>
    <xf numFmtId="0" fontId="79" fillId="29" borderId="0" applyNumberFormat="0" applyBorder="0" applyAlignment="0" applyProtection="0">
      <alignment vertical="center"/>
    </xf>
    <xf numFmtId="0" fontId="79" fillId="57" borderId="0" applyNumberFormat="0" applyBorder="0" applyAlignment="0" applyProtection="0">
      <alignment vertical="center"/>
    </xf>
    <xf numFmtId="0" fontId="88" fillId="29" borderId="0" applyNumberFormat="0" applyBorder="0" applyAlignment="0" applyProtection="0">
      <alignment vertical="center"/>
    </xf>
    <xf numFmtId="0" fontId="120" fillId="0" borderId="37" applyNumberFormat="0" applyAlignment="0" applyProtection="0">
      <alignment horizontal="left" vertical="center"/>
    </xf>
    <xf numFmtId="0" fontId="121" fillId="34" borderId="38" applyNumberFormat="0" applyAlignment="0" applyProtection="0">
      <alignment vertical="center"/>
    </xf>
    <xf numFmtId="0" fontId="33" fillId="30"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33" fillId="39" borderId="0" applyNumberFormat="0" applyBorder="0" applyAlignment="0" applyProtection="0">
      <alignment vertical="center"/>
    </xf>
    <xf numFmtId="0" fontId="79" fillId="35"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116" fillId="59" borderId="6">
      <alignment vertical="center"/>
      <protection locked="0"/>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9" fontId="35" fillId="0" borderId="0" applyFont="0" applyFill="0" applyBorder="0" applyAlignment="0" applyProtection="0">
      <alignment vertical="center"/>
    </xf>
    <xf numFmtId="0" fontId="35" fillId="0" borderId="0">
      <alignment vertical="center"/>
    </xf>
    <xf numFmtId="0" fontId="79" fillId="57" borderId="0" applyNumberFormat="0" applyBorder="0" applyAlignment="0" applyProtection="0">
      <alignment vertical="center"/>
    </xf>
    <xf numFmtId="15" fontId="119" fillId="0" borderId="0">
      <alignment vertical="center"/>
    </xf>
    <xf numFmtId="0" fontId="13" fillId="0" borderId="0">
      <alignment vertical="center"/>
    </xf>
    <xf numFmtId="9" fontId="35" fillId="0" borderId="0" applyFont="0" applyFill="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79" fillId="35" borderId="0" applyNumberFormat="0" applyBorder="0" applyAlignment="0" applyProtection="0">
      <alignment vertical="center"/>
    </xf>
    <xf numFmtId="0" fontId="33" fillId="22" borderId="0" applyNumberFormat="0" applyBorder="0" applyAlignment="0" applyProtection="0">
      <alignment vertical="center"/>
    </xf>
    <xf numFmtId="0" fontId="79" fillId="12" borderId="0" applyNumberFormat="0" applyBorder="0" applyAlignment="0" applyProtection="0">
      <alignment vertical="center"/>
    </xf>
    <xf numFmtId="0" fontId="35" fillId="0" borderId="0" applyFont="0" applyFill="0" applyBorder="0" applyAlignment="0" applyProtection="0">
      <alignment vertical="center"/>
    </xf>
    <xf numFmtId="0" fontId="33" fillId="22" borderId="0" applyNumberFormat="0" applyBorder="0" applyAlignment="0" applyProtection="0">
      <alignment vertical="center"/>
    </xf>
    <xf numFmtId="0" fontId="79" fillId="12" borderId="0" applyNumberFormat="0" applyBorder="0" applyAlignment="0" applyProtection="0">
      <alignment vertical="center"/>
    </xf>
    <xf numFmtId="0" fontId="35" fillId="0" borderId="0">
      <alignment vertical="center"/>
    </xf>
    <xf numFmtId="9" fontId="35" fillId="0" borderId="0" applyFont="0" applyFill="0" applyBorder="0" applyAlignment="0" applyProtection="0">
      <alignment vertical="center"/>
    </xf>
    <xf numFmtId="0" fontId="97" fillId="0" borderId="28" applyNumberFormat="0" applyFill="0" applyAlignment="0" applyProtection="0">
      <alignment vertical="center"/>
    </xf>
    <xf numFmtId="0" fontId="33" fillId="22" borderId="0" applyNumberFormat="0" applyBorder="0" applyAlignment="0" applyProtection="0">
      <alignment vertical="center"/>
    </xf>
    <xf numFmtId="0" fontId="74" fillId="0" borderId="22" applyNumberFormat="0" applyFill="0" applyAlignment="0" applyProtection="0">
      <alignment vertical="center"/>
    </xf>
    <xf numFmtId="0" fontId="79" fillId="12" borderId="0" applyNumberFormat="0" applyBorder="0" applyAlignment="0" applyProtection="0">
      <alignment vertical="center"/>
    </xf>
    <xf numFmtId="0" fontId="97" fillId="0" borderId="28" applyNumberFormat="0" applyFill="0" applyAlignment="0" applyProtection="0">
      <alignment vertical="center"/>
    </xf>
    <xf numFmtId="0" fontId="33" fillId="22" borderId="0" applyNumberFormat="0" applyBorder="0" applyAlignment="0" applyProtection="0">
      <alignment vertical="center"/>
    </xf>
    <xf numFmtId="0" fontId="97" fillId="0" borderId="28" applyNumberFormat="0" applyFill="0" applyAlignment="0" applyProtection="0">
      <alignment vertical="center"/>
    </xf>
    <xf numFmtId="0" fontId="33" fillId="38" borderId="0" applyNumberFormat="0" applyBorder="0" applyAlignment="0" applyProtection="0">
      <alignment vertical="center"/>
    </xf>
    <xf numFmtId="0" fontId="79" fillId="29" borderId="0" applyNumberFormat="0" applyBorder="0" applyAlignment="0" applyProtection="0">
      <alignment vertical="center"/>
    </xf>
    <xf numFmtId="195" fontId="35" fillId="0" borderId="0" applyFont="0" applyFill="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5" fillId="0" borderId="0">
      <alignment vertical="center"/>
    </xf>
    <xf numFmtId="9" fontId="35" fillId="0" borderId="0" applyFont="0" applyFill="0" applyBorder="0" applyAlignment="0" applyProtection="0">
      <alignment vertical="center"/>
    </xf>
    <xf numFmtId="0" fontId="79" fillId="30" borderId="0" applyNumberFormat="0" applyBorder="0" applyAlignment="0" applyProtection="0">
      <alignment vertical="center"/>
    </xf>
    <xf numFmtId="191" fontId="35" fillId="0" borderId="0" applyFont="0" applyFill="0" applyBorder="0" applyAlignment="0" applyProtection="0">
      <alignment vertical="center"/>
    </xf>
    <xf numFmtId="0" fontId="79" fillId="30" borderId="0" applyNumberFormat="0" applyBorder="0" applyAlignment="0" applyProtection="0">
      <alignment vertical="center"/>
    </xf>
    <xf numFmtId="0" fontId="79" fillId="29" borderId="0" applyNumberFormat="0" applyBorder="0" applyAlignment="0" applyProtection="0">
      <alignment vertical="center"/>
    </xf>
    <xf numFmtId="0" fontId="96" fillId="33"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101" fillId="0" borderId="7" applyNumberFormat="0" applyFill="0" applyProtection="0">
      <alignment horizontal="right" vertical="center"/>
    </xf>
    <xf numFmtId="0" fontId="79" fillId="30"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178" fontId="124" fillId="0" borderId="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35" fillId="0" borderId="0">
      <alignment vertical="center"/>
    </xf>
    <xf numFmtId="0" fontId="79" fillId="35" borderId="0" applyNumberFormat="0" applyBorder="0" applyAlignment="0" applyProtection="0">
      <alignment vertical="center"/>
    </xf>
    <xf numFmtId="186" fontId="35" fillId="0" borderId="0" applyFont="0" applyFill="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9" fontId="35" fillId="0" borderId="0" applyFont="0" applyFill="0" applyBorder="0" applyAlignment="0" applyProtection="0">
      <alignment vertical="center"/>
    </xf>
    <xf numFmtId="0" fontId="79" fillId="29" borderId="0" applyNumberFormat="0" applyBorder="0" applyAlignment="0" applyProtection="0">
      <alignment vertical="center"/>
    </xf>
    <xf numFmtId="0" fontId="33" fillId="39" borderId="0" applyNumberFormat="0" applyBorder="0" applyAlignment="0" applyProtection="0">
      <alignment vertical="center"/>
    </xf>
    <xf numFmtId="9" fontId="35" fillId="0" borderId="0" applyFont="0" applyFill="0" applyBorder="0" applyAlignment="0" applyProtection="0">
      <alignment vertical="center"/>
    </xf>
    <xf numFmtId="0" fontId="33" fillId="39" borderId="0" applyNumberFormat="0" applyBorder="0" applyAlignment="0" applyProtection="0">
      <alignment vertical="center"/>
    </xf>
    <xf numFmtId="9" fontId="35" fillId="0" borderId="0" applyFont="0" applyFill="0" applyBorder="0" applyAlignment="0" applyProtection="0">
      <alignment vertical="center"/>
    </xf>
    <xf numFmtId="0" fontId="33" fillId="39" borderId="0" applyNumberFormat="0" applyBorder="0" applyAlignment="0" applyProtection="0">
      <alignment vertical="center"/>
    </xf>
    <xf numFmtId="9" fontId="35" fillId="0" borderId="0" applyFont="0" applyFill="0" applyBorder="0" applyAlignment="0" applyProtection="0">
      <alignment vertical="center"/>
    </xf>
    <xf numFmtId="0" fontId="33" fillId="39" borderId="0" applyNumberFormat="0" applyBorder="0" applyAlignment="0" applyProtection="0">
      <alignment vertical="center"/>
    </xf>
    <xf numFmtId="0" fontId="123" fillId="61" borderId="0" applyNumberFormat="0" applyBorder="0" applyAlignment="0" applyProtection="0">
      <alignment vertical="center"/>
    </xf>
    <xf numFmtId="9" fontId="35" fillId="0" borderId="0" applyFont="0" applyFill="0" applyBorder="0" applyAlignment="0" applyProtection="0">
      <alignment vertical="center"/>
    </xf>
    <xf numFmtId="0" fontId="33" fillId="30" borderId="0" applyNumberFormat="0" applyBorder="0" applyAlignment="0" applyProtection="0">
      <alignment vertical="center"/>
    </xf>
    <xf numFmtId="9" fontId="35" fillId="0" borderId="0" applyFont="0" applyFill="0" applyBorder="0" applyAlignment="0" applyProtection="0">
      <alignment vertical="center"/>
    </xf>
    <xf numFmtId="0" fontId="33" fillId="30" borderId="0" applyNumberFormat="0" applyBorder="0" applyAlignment="0" applyProtection="0">
      <alignment vertical="center"/>
    </xf>
    <xf numFmtId="0" fontId="33" fillId="34" borderId="0" applyNumberFormat="0" applyBorder="0" applyAlignment="0" applyProtection="0">
      <alignment vertical="center"/>
    </xf>
    <xf numFmtId="9" fontId="35" fillId="0" borderId="0" applyFont="0" applyFill="0" applyBorder="0" applyAlignment="0" applyProtection="0">
      <alignment vertical="center"/>
    </xf>
    <xf numFmtId="0" fontId="33" fillId="30" borderId="0" applyNumberFormat="0" applyBorder="0" applyAlignment="0" applyProtection="0">
      <alignment vertical="center"/>
    </xf>
    <xf numFmtId="0" fontId="101" fillId="0" borderId="7" applyNumberFormat="0" applyFill="0" applyProtection="0">
      <alignment horizontal="left" vertical="center"/>
    </xf>
    <xf numFmtId="0" fontId="33" fillId="34" borderId="0" applyNumberFormat="0" applyBorder="0" applyAlignment="0" applyProtection="0">
      <alignment vertical="center"/>
    </xf>
    <xf numFmtId="0" fontId="33"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35" fillId="62" borderId="0" applyNumberFormat="0" applyFont="0" applyBorder="0" applyAlignment="0" applyProtection="0">
      <alignment vertical="center"/>
    </xf>
    <xf numFmtId="0" fontId="79" fillId="29" borderId="0" applyNumberFormat="0" applyBorder="0" applyAlignment="0" applyProtection="0">
      <alignment vertical="center"/>
    </xf>
    <xf numFmtId="0" fontId="79" fillId="28" borderId="0" applyNumberFormat="0" applyBorder="0" applyAlignment="0" applyProtection="0">
      <alignment vertical="center"/>
    </xf>
    <xf numFmtId="0" fontId="79" fillId="29" borderId="0" applyNumberFormat="0" applyBorder="0" applyAlignment="0" applyProtection="0">
      <alignment vertical="center"/>
    </xf>
    <xf numFmtId="0" fontId="124" fillId="0" borderId="0">
      <alignment vertical="center"/>
    </xf>
    <xf numFmtId="0" fontId="79" fillId="29" borderId="0" applyNumberFormat="0" applyBorder="0" applyAlignment="0" applyProtection="0">
      <alignment vertical="center"/>
    </xf>
    <xf numFmtId="0" fontId="79" fillId="29" borderId="0" applyNumberFormat="0" applyBorder="0" applyAlignment="0" applyProtection="0">
      <alignment vertical="center"/>
    </xf>
    <xf numFmtId="0" fontId="105" fillId="0" borderId="29">
      <alignment horizontal="center" vertical="center"/>
    </xf>
    <xf numFmtId="0" fontId="35" fillId="0" borderId="0">
      <alignment vertical="center"/>
    </xf>
    <xf numFmtId="0" fontId="79" fillId="29" borderId="0" applyNumberFormat="0" applyBorder="0" applyAlignment="0" applyProtection="0">
      <alignment vertical="center"/>
    </xf>
    <xf numFmtId="9" fontId="35" fillId="0" borderId="0" applyFont="0" applyFill="0" applyBorder="0" applyAlignment="0" applyProtection="0">
      <alignment vertical="center"/>
    </xf>
    <xf numFmtId="0" fontId="122" fillId="0" borderId="40" applyNumberFormat="0" applyFill="0" applyAlignment="0" applyProtection="0">
      <alignment vertical="center"/>
    </xf>
    <xf numFmtId="0" fontId="79" fillId="29" borderId="0" applyNumberFormat="0" applyBorder="0" applyAlignment="0" applyProtection="0">
      <alignment vertical="center"/>
    </xf>
    <xf numFmtId="0" fontId="97" fillId="0" borderId="28" applyNumberFormat="0" applyFill="0" applyAlignment="0" applyProtection="0">
      <alignment vertical="center"/>
    </xf>
    <xf numFmtId="0" fontId="79" fillId="29" borderId="0" applyNumberFormat="0" applyBorder="0" applyAlignment="0" applyProtection="0">
      <alignment vertical="center"/>
    </xf>
    <xf numFmtId="0" fontId="97" fillId="0" borderId="28" applyNumberFormat="0" applyFill="0" applyAlignment="0" applyProtection="0">
      <alignment vertical="center"/>
    </xf>
    <xf numFmtId="0" fontId="79" fillId="12"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99" fillId="22" borderId="1" applyNumberFormat="0" applyBorder="0" applyAlignment="0" applyProtection="0">
      <alignment vertical="center"/>
    </xf>
    <xf numFmtId="0" fontId="33" fillId="39" borderId="0" applyNumberFormat="0" applyBorder="0" applyAlignment="0" applyProtection="0">
      <alignment vertical="center"/>
    </xf>
    <xf numFmtId="0" fontId="79" fillId="27" borderId="0" applyNumberFormat="0" applyBorder="0" applyAlignment="0" applyProtection="0">
      <alignment vertical="center"/>
    </xf>
    <xf numFmtId="0" fontId="106" fillId="0" borderId="30" applyNumberFormat="0" applyFill="0" applyAlignment="0" applyProtection="0">
      <alignment vertical="center"/>
    </xf>
    <xf numFmtId="0" fontId="79" fillId="27" borderId="0" applyNumberFormat="0" applyBorder="0" applyAlignment="0" applyProtection="0">
      <alignment vertical="center"/>
    </xf>
    <xf numFmtId="0" fontId="79" fillId="12" borderId="0" applyNumberFormat="0" applyBorder="0" applyAlignment="0" applyProtection="0">
      <alignment vertical="center"/>
    </xf>
    <xf numFmtId="0" fontId="125" fillId="34" borderId="41">
      <alignment horizontal="left" vertical="center"/>
      <protection locked="0" hidden="1"/>
    </xf>
    <xf numFmtId="0" fontId="79" fillId="12" borderId="0" applyNumberFormat="0" applyBorder="0" applyAlignment="0" applyProtection="0">
      <alignment vertical="center"/>
    </xf>
    <xf numFmtId="0" fontId="125" fillId="34" borderId="41">
      <alignment horizontal="left" vertical="center"/>
      <protection locked="0" hidden="1"/>
    </xf>
    <xf numFmtId="0" fontId="106" fillId="0" borderId="30" applyNumberFormat="0" applyFill="0" applyAlignment="0" applyProtection="0">
      <alignment vertical="center"/>
    </xf>
    <xf numFmtId="0" fontId="79" fillId="12" borderId="0" applyNumberFormat="0" applyBorder="0" applyAlignment="0" applyProtection="0">
      <alignment vertical="center"/>
    </xf>
    <xf numFmtId="200" fontId="35" fillId="0" borderId="0" applyFont="0" applyFill="0" applyBorder="0" applyAlignment="0" applyProtection="0">
      <alignment vertical="center"/>
    </xf>
    <xf numFmtId="0" fontId="87" fillId="0" borderId="36" applyNumberFormat="0" applyFill="0" applyAlignment="0" applyProtection="0">
      <alignment vertical="center"/>
    </xf>
    <xf numFmtId="0" fontId="74" fillId="0" borderId="39" applyNumberFormat="0" applyFill="0" applyAlignment="0" applyProtection="0">
      <alignment vertical="center"/>
    </xf>
    <xf numFmtId="0" fontId="79" fillId="12" borderId="0" applyNumberFormat="0" applyBorder="0" applyAlignment="0" applyProtection="0">
      <alignment vertical="center"/>
    </xf>
    <xf numFmtId="0" fontId="74" fillId="0" borderId="39" applyNumberFormat="0" applyFill="0" applyAlignment="0" applyProtection="0">
      <alignment vertical="center"/>
    </xf>
    <xf numFmtId="0" fontId="79" fillId="12" borderId="0" applyNumberFormat="0" applyBorder="0" applyAlignment="0" applyProtection="0">
      <alignment vertical="center"/>
    </xf>
    <xf numFmtId="0" fontId="74" fillId="0" borderId="22" applyNumberFormat="0" applyFill="0" applyAlignment="0" applyProtection="0">
      <alignment vertical="center"/>
    </xf>
    <xf numFmtId="0" fontId="79" fillId="12" borderId="0" applyNumberFormat="0" applyBorder="0" applyAlignment="0" applyProtection="0">
      <alignment vertical="center"/>
    </xf>
    <xf numFmtId="0" fontId="97" fillId="0" borderId="28" applyNumberFormat="0" applyFill="0" applyAlignment="0" applyProtection="0">
      <alignment vertical="center"/>
    </xf>
    <xf numFmtId="0" fontId="74" fillId="0" borderId="22" applyNumberFormat="0" applyFill="0" applyAlignment="0" applyProtection="0">
      <alignment vertical="center"/>
    </xf>
    <xf numFmtId="0" fontId="79" fillId="12" borderId="0" applyNumberFormat="0" applyBorder="0" applyAlignment="0" applyProtection="0">
      <alignment vertical="center"/>
    </xf>
    <xf numFmtId="9" fontId="35" fillId="0" borderId="0" applyFont="0" applyFill="0" applyBorder="0" applyAlignment="0" applyProtection="0">
      <alignment vertical="center"/>
    </xf>
    <xf numFmtId="0" fontId="97" fillId="0" borderId="28" applyNumberFormat="0" applyFill="0" applyAlignment="0" applyProtection="0">
      <alignment vertical="center"/>
    </xf>
    <xf numFmtId="0" fontId="33" fillId="2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05" fillId="0" borderId="0" applyNumberFormat="0" applyFill="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28" borderId="0" applyNumberFormat="0" applyBorder="0" applyAlignment="0" applyProtection="0">
      <alignment vertical="center"/>
    </xf>
    <xf numFmtId="0" fontId="97" fillId="0" borderId="28" applyNumberFormat="0" applyFill="0" applyAlignment="0" applyProtection="0">
      <alignment vertical="center"/>
    </xf>
    <xf numFmtId="190" fontId="35" fillId="0" borderId="0" applyFont="0" applyFill="0" applyBorder="0" applyAlignment="0" applyProtection="0">
      <alignment vertical="center"/>
    </xf>
    <xf numFmtId="9" fontId="35" fillId="0" borderId="0" applyFont="0" applyFill="0" applyBorder="0" applyAlignment="0" applyProtection="0">
      <alignment vertical="center"/>
    </xf>
    <xf numFmtId="204" fontId="35" fillId="0" borderId="0" applyFont="0" applyFill="0" applyBorder="0" applyAlignment="0" applyProtection="0">
      <alignment vertical="center"/>
    </xf>
    <xf numFmtId="0" fontId="126" fillId="0" borderId="0" applyNumberFormat="0" applyFill="0" applyBorder="0" applyAlignment="0" applyProtection="0">
      <alignment vertical="center"/>
    </xf>
    <xf numFmtId="0" fontId="87" fillId="0" borderId="36" applyNumberFormat="0" applyFill="0" applyAlignment="0" applyProtection="0">
      <alignment vertical="center"/>
    </xf>
    <xf numFmtId="194" fontId="124" fillId="0" borderId="0">
      <alignment vertical="center"/>
    </xf>
    <xf numFmtId="0" fontId="106" fillId="0" borderId="30" applyNumberFormat="0" applyFill="0" applyAlignment="0" applyProtection="0">
      <alignment vertical="center"/>
    </xf>
    <xf numFmtId="15" fontId="119" fillId="0" borderId="0">
      <alignment vertical="center"/>
    </xf>
    <xf numFmtId="15" fontId="119" fillId="0" borderId="0">
      <alignment vertical="center"/>
    </xf>
    <xf numFmtId="185" fontId="124" fillId="0" borderId="0">
      <alignment vertical="center"/>
    </xf>
    <xf numFmtId="0" fontId="99" fillId="30" borderId="0" applyNumberFormat="0" applyBorder="0" applyAlignment="0" applyProtection="0">
      <alignment vertical="center"/>
    </xf>
    <xf numFmtId="0" fontId="35" fillId="0" borderId="0">
      <alignment vertical="center"/>
    </xf>
    <xf numFmtId="9" fontId="35" fillId="0" borderId="0" applyFont="0" applyFill="0" applyBorder="0" applyAlignment="0" applyProtection="0">
      <alignment vertical="center"/>
    </xf>
    <xf numFmtId="0" fontId="127" fillId="0" borderId="42" applyNumberFormat="0" applyFill="0" applyAlignment="0" applyProtection="0">
      <alignment vertical="center"/>
    </xf>
    <xf numFmtId="0" fontId="88" fillId="29" borderId="0" applyNumberFormat="0" applyBorder="0" applyAlignment="0" applyProtection="0">
      <alignment vertical="center"/>
    </xf>
    <xf numFmtId="0" fontId="120" fillId="0" borderId="37" applyNumberFormat="0" applyAlignment="0" applyProtection="0">
      <alignment horizontal="left" vertical="center"/>
    </xf>
    <xf numFmtId="0" fontId="120" fillId="0" borderId="19">
      <alignment horizontal="left" vertical="center"/>
    </xf>
    <xf numFmtId="0" fontId="120" fillId="0" borderId="19">
      <alignment horizontal="left" vertical="center"/>
    </xf>
    <xf numFmtId="43" fontId="0" fillId="0" borderId="0" applyFont="0" applyFill="0" applyBorder="0" applyAlignment="0" applyProtection="0">
      <alignment vertical="center"/>
    </xf>
    <xf numFmtId="0" fontId="99" fillId="22" borderId="1" applyNumberFormat="0" applyBorder="0" applyAlignment="0" applyProtection="0">
      <alignment vertical="center"/>
    </xf>
    <xf numFmtId="43" fontId="0" fillId="0" borderId="0" applyFont="0" applyFill="0" applyBorder="0" applyAlignment="0" applyProtection="0">
      <alignment vertical="center"/>
    </xf>
    <xf numFmtId="0" fontId="99" fillId="22" borderId="1" applyNumberFormat="0" applyBorder="0" applyAlignment="0" applyProtection="0">
      <alignment vertical="center"/>
    </xf>
    <xf numFmtId="0" fontId="99" fillId="22" borderId="1" applyNumberFormat="0" applyBorder="0" applyAlignment="0" applyProtection="0">
      <alignment vertical="center"/>
    </xf>
    <xf numFmtId="0" fontId="99" fillId="22" borderId="1" applyNumberFormat="0" applyBorder="0" applyAlignment="0" applyProtection="0">
      <alignment vertical="center"/>
    </xf>
    <xf numFmtId="0" fontId="99" fillId="22" borderId="1" applyNumberFormat="0" applyBorder="0" applyAlignment="0" applyProtection="0">
      <alignment vertical="center"/>
    </xf>
    <xf numFmtId="0" fontId="99" fillId="22" borderId="1" applyNumberFormat="0" applyBorder="0" applyAlignment="0" applyProtection="0">
      <alignment vertical="center"/>
    </xf>
    <xf numFmtId="181" fontId="128" fillId="63" borderId="0">
      <alignment vertical="center"/>
    </xf>
    <xf numFmtId="181" fontId="129" fillId="64" borderId="0">
      <alignment vertical="center"/>
    </xf>
    <xf numFmtId="38" fontId="35" fillId="0" borderId="0" applyFont="0" applyFill="0" applyBorder="0" applyAlignment="0" applyProtection="0">
      <alignment vertical="center"/>
    </xf>
    <xf numFmtId="0" fontId="35" fillId="0" borderId="0">
      <alignment vertical="center"/>
    </xf>
    <xf numFmtId="40" fontId="35" fillId="0" borderId="0" applyFont="0" applyFill="0" applyBorder="0" applyAlignment="0" applyProtection="0">
      <alignment vertical="center"/>
    </xf>
    <xf numFmtId="43" fontId="0" fillId="0" borderId="0" applyFont="0" applyFill="0" applyBorder="0" applyAlignment="0" applyProtection="0">
      <alignment vertical="center"/>
    </xf>
    <xf numFmtId="187" fontId="35" fillId="0" borderId="0" applyFont="0" applyFill="0" applyBorder="0" applyAlignment="0" applyProtection="0">
      <alignment vertical="center"/>
    </xf>
    <xf numFmtId="203" fontId="35" fillId="0" borderId="0" applyFont="0" applyFill="0" applyBorder="0" applyAlignment="0" applyProtection="0">
      <alignment vertical="center"/>
    </xf>
    <xf numFmtId="40" fontId="130" fillId="60" borderId="41">
      <alignment horizontal="centerContinuous" vertical="center"/>
    </xf>
    <xf numFmtId="1" fontId="101" fillId="0" borderId="13" applyFill="0" applyProtection="0">
      <alignment horizontal="center" vertical="center"/>
    </xf>
    <xf numFmtId="0" fontId="97" fillId="0" borderId="28" applyNumberFormat="0" applyFill="0" applyAlignment="0" applyProtection="0">
      <alignment vertical="center"/>
    </xf>
    <xf numFmtId="40" fontId="130" fillId="60" borderId="41">
      <alignment horizontal="centerContinuous" vertical="center"/>
    </xf>
    <xf numFmtId="37" fontId="131" fillId="0" borderId="0">
      <alignment vertical="center"/>
    </xf>
    <xf numFmtId="0" fontId="105" fillId="0" borderId="29">
      <alignment horizontal="center" vertical="center"/>
    </xf>
    <xf numFmtId="9" fontId="35" fillId="0" borderId="0" applyFont="0" applyFill="0" applyBorder="0" applyAlignment="0" applyProtection="0">
      <alignment vertical="center"/>
    </xf>
    <xf numFmtId="37" fontId="131" fillId="0" borderId="0">
      <alignment vertical="center"/>
    </xf>
    <xf numFmtId="0" fontId="105" fillId="0" borderId="29">
      <alignment horizontal="center" vertical="center"/>
    </xf>
    <xf numFmtId="37" fontId="131" fillId="0" borderId="0">
      <alignment vertical="center"/>
    </xf>
    <xf numFmtId="0" fontId="105" fillId="0" borderId="29">
      <alignment horizontal="center" vertical="center"/>
    </xf>
    <xf numFmtId="37" fontId="131" fillId="0" borderId="0">
      <alignment vertical="center"/>
    </xf>
    <xf numFmtId="0" fontId="105" fillId="0" borderId="29">
      <alignment horizontal="center" vertical="center"/>
    </xf>
    <xf numFmtId="9" fontId="35" fillId="0" borderId="0" applyFont="0" applyFill="0" applyBorder="0" applyAlignment="0" applyProtection="0">
      <alignment vertical="center"/>
    </xf>
    <xf numFmtId="202" fontId="101" fillId="0" borderId="0">
      <alignment vertical="center"/>
    </xf>
    <xf numFmtId="0" fontId="95" fillId="0" borderId="0">
      <alignment vertical="center"/>
    </xf>
    <xf numFmtId="9" fontId="35" fillId="0" borderId="0" applyFont="0" applyFill="0" applyBorder="0" applyAlignment="0" applyProtection="0">
      <alignment vertical="center"/>
    </xf>
    <xf numFmtId="14" fontId="102" fillId="0" borderId="0">
      <alignment horizontal="center" vertical="center" wrapText="1"/>
      <protection locked="0"/>
    </xf>
    <xf numFmtId="3" fontId="35" fillId="0" borderId="0" applyFont="0" applyFill="0" applyBorder="0" applyAlignment="0" applyProtection="0">
      <alignment vertical="center"/>
    </xf>
    <xf numFmtId="10" fontId="35" fillId="0" borderId="0" applyFont="0" applyFill="0" applyBorder="0" applyAlignment="0" applyProtection="0">
      <alignment vertical="center"/>
    </xf>
    <xf numFmtId="0" fontId="35" fillId="0" borderId="0">
      <alignment vertical="center"/>
    </xf>
    <xf numFmtId="0" fontId="116" fillId="59" borderId="6">
      <alignment vertical="center"/>
      <protection locked="0"/>
    </xf>
    <xf numFmtId="9" fontId="35" fillId="0" borderId="0" applyFont="0" applyFill="0" applyBorder="0" applyAlignment="0" applyProtection="0">
      <alignment vertical="center"/>
    </xf>
    <xf numFmtId="199" fontId="35" fillId="0" borderId="0" applyFont="0" applyFill="0" applyProtection="0">
      <alignment vertical="center"/>
    </xf>
    <xf numFmtId="9" fontId="35" fillId="0" borderId="0" applyFont="0" applyFill="0" applyBorder="0" applyAlignment="0" applyProtection="0">
      <alignment vertical="center"/>
    </xf>
    <xf numFmtId="0" fontId="35" fillId="0" borderId="0" applyNumberFormat="0" applyFont="0" applyFill="0" applyBorder="0" applyAlignment="0" applyProtection="0">
      <alignment horizontal="left" vertical="center"/>
    </xf>
    <xf numFmtId="15" fontId="35" fillId="0" borderId="0" applyFont="0" applyFill="0" applyBorder="0" applyAlignment="0" applyProtection="0">
      <alignment vertical="center"/>
    </xf>
    <xf numFmtId="0" fontId="105" fillId="0" borderId="29">
      <alignment horizontal="center" vertical="center"/>
    </xf>
    <xf numFmtId="0" fontId="101" fillId="0" borderId="7" applyNumberFormat="0" applyFill="0" applyProtection="0">
      <alignment horizontal="right" vertical="center"/>
    </xf>
    <xf numFmtId="15" fontId="35" fillId="0" borderId="0" applyFont="0" applyFill="0" applyBorder="0" applyAlignment="0" applyProtection="0">
      <alignment vertical="center"/>
    </xf>
    <xf numFmtId="0" fontId="101" fillId="0" borderId="7" applyNumberFormat="0" applyFill="0" applyProtection="0">
      <alignment horizontal="right" vertical="center"/>
    </xf>
    <xf numFmtId="4" fontId="35" fillId="0" borderId="0" applyFont="0" applyFill="0" applyBorder="0" applyAlignment="0" applyProtection="0">
      <alignment vertical="center"/>
    </xf>
    <xf numFmtId="0" fontId="35" fillId="0" borderId="0">
      <alignment vertical="center"/>
    </xf>
    <xf numFmtId="4" fontId="35" fillId="0" borderId="0" applyFont="0" applyFill="0" applyBorder="0" applyAlignment="0" applyProtection="0">
      <alignment vertical="center"/>
    </xf>
    <xf numFmtId="0" fontId="101" fillId="0" borderId="7" applyNumberFormat="0" applyFill="0" applyProtection="0">
      <alignment horizontal="right" vertical="center"/>
    </xf>
    <xf numFmtId="0" fontId="105" fillId="0" borderId="29">
      <alignment horizontal="center" vertical="center"/>
    </xf>
    <xf numFmtId="0" fontId="105" fillId="0" borderId="29">
      <alignment horizontal="center" vertical="center"/>
    </xf>
    <xf numFmtId="0" fontId="105" fillId="0" borderId="29">
      <alignment horizontal="center" vertical="center"/>
    </xf>
    <xf numFmtId="0" fontId="105" fillId="0" borderId="29">
      <alignment horizontal="center" vertical="center"/>
    </xf>
    <xf numFmtId="3" fontId="35" fillId="0" borderId="0" applyFont="0" applyFill="0" applyBorder="0" applyAlignment="0" applyProtection="0">
      <alignment vertical="center"/>
    </xf>
    <xf numFmtId="0" fontId="35" fillId="62" borderId="0" applyNumberFormat="0" applyFont="0" applyBorder="0" applyAlignment="0" applyProtection="0">
      <alignment vertical="center"/>
    </xf>
    <xf numFmtId="0" fontId="116" fillId="59" borderId="6">
      <alignment vertical="center"/>
      <protection locked="0"/>
    </xf>
    <xf numFmtId="0" fontId="132" fillId="0" borderId="0">
      <alignment vertical="center"/>
    </xf>
    <xf numFmtId="0" fontId="116" fillId="59" borderId="6">
      <alignment vertical="center"/>
      <protection locked="0"/>
    </xf>
    <xf numFmtId="0" fontId="116" fillId="59" borderId="6">
      <alignment vertical="center"/>
      <protection locked="0"/>
    </xf>
    <xf numFmtId="0" fontId="35" fillId="0" borderId="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43" fontId="0"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90" fillId="0" borderId="0" applyNumberForma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5" fillId="0" borderId="0" applyProtection="0"/>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5" fillId="0" borderId="0">
      <alignment vertical="center"/>
    </xf>
    <xf numFmtId="0" fontId="127" fillId="0" borderId="42" applyNumberFormat="0" applyFill="0" applyAlignment="0" applyProtection="0">
      <alignment vertical="center"/>
    </xf>
    <xf numFmtId="9" fontId="35" fillId="0" borderId="0" applyFont="0" applyFill="0" applyBorder="0" applyAlignment="0" applyProtection="0">
      <alignment vertical="center"/>
    </xf>
    <xf numFmtId="0" fontId="35" fillId="0" borderId="0">
      <alignment vertical="center"/>
    </xf>
    <xf numFmtId="0" fontId="106" fillId="0" borderId="30" applyNumberFormat="0" applyFill="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1" fillId="0" borderId="7" applyNumberFormat="0" applyFill="0" applyProtection="0">
      <alignment horizontal="right" vertical="center"/>
    </xf>
    <xf numFmtId="9" fontId="35" fillId="0" borderId="0" applyFont="0" applyFill="0" applyBorder="0" applyAlignment="0" applyProtection="0">
      <alignment vertical="center"/>
    </xf>
    <xf numFmtId="0" fontId="122" fillId="0" borderId="40" applyNumberFormat="0" applyFill="0" applyAlignment="0" applyProtection="0">
      <alignment vertical="center"/>
    </xf>
    <xf numFmtId="9" fontId="35" fillId="0" borderId="0" applyFont="0" applyFill="0" applyBorder="0" applyAlignment="0" applyProtection="0">
      <alignment vertical="center"/>
    </xf>
    <xf numFmtId="0" fontId="35" fillId="0" borderId="0">
      <alignment vertical="center"/>
    </xf>
    <xf numFmtId="0" fontId="133" fillId="0" borderId="43" applyNumberFormat="0" applyFill="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193" fontId="35" fillId="0" borderId="0" applyFont="0" applyFill="0" applyBorder="0" applyAlignment="0" applyProtection="0">
      <alignment vertical="center"/>
    </xf>
    <xf numFmtId="0" fontId="101" fillId="0" borderId="7" applyNumberFormat="0" applyFill="0" applyProtection="0">
      <alignment horizontal="right" vertical="center"/>
    </xf>
    <xf numFmtId="0" fontId="101" fillId="0" borderId="7" applyNumberFormat="0" applyFill="0" applyProtection="0">
      <alignment horizontal="right" vertical="center"/>
    </xf>
    <xf numFmtId="0" fontId="97" fillId="0" borderId="28" applyNumberFormat="0" applyFill="0" applyAlignment="0" applyProtection="0">
      <alignment vertical="center"/>
    </xf>
    <xf numFmtId="0" fontId="97" fillId="0" borderId="28" applyNumberFormat="0" applyFill="0" applyAlignment="0" applyProtection="0">
      <alignment vertical="center"/>
    </xf>
    <xf numFmtId="0" fontId="106" fillId="0" borderId="30" applyNumberFormat="0" applyFill="0" applyAlignment="0" applyProtection="0">
      <alignment vertical="center"/>
    </xf>
    <xf numFmtId="0" fontId="97" fillId="0" borderId="28"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87" fillId="0" borderId="36" applyNumberFormat="0" applyFill="0" applyAlignment="0" applyProtection="0">
      <alignment vertical="center"/>
    </xf>
    <xf numFmtId="0" fontId="96" fillId="38" borderId="0" applyNumberFormat="0" applyBorder="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06" fillId="0" borderId="30" applyNumberFormat="0" applyFill="0" applyAlignment="0" applyProtection="0">
      <alignment vertical="center"/>
    </xf>
    <xf numFmtId="0" fontId="133" fillId="0" borderId="43" applyNumberFormat="0" applyFill="0" applyAlignment="0" applyProtection="0">
      <alignment vertical="center"/>
    </xf>
    <xf numFmtId="0" fontId="96" fillId="38" borderId="0" applyNumberFormat="0" applyBorder="0" applyAlignment="0" applyProtection="0">
      <alignment vertical="center"/>
    </xf>
    <xf numFmtId="0" fontId="87" fillId="0" borderId="36" applyNumberFormat="0" applyFill="0" applyAlignment="0" applyProtection="0">
      <alignment vertical="center"/>
    </xf>
    <xf numFmtId="0" fontId="96" fillId="38" borderId="0" applyNumberFormat="0" applyBorder="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0" fontId="87" fillId="0" borderId="36" applyNumberFormat="0" applyFill="0" applyAlignment="0" applyProtection="0">
      <alignment vertical="center"/>
    </xf>
    <xf numFmtId="1" fontId="101" fillId="0" borderId="13" applyFill="0" applyProtection="0">
      <alignment horizontal="center" vertical="center"/>
    </xf>
    <xf numFmtId="0" fontId="133" fillId="0" borderId="0" applyNumberFormat="0" applyFill="0" applyBorder="0" applyAlignment="0" applyProtection="0">
      <alignment vertical="center"/>
    </xf>
    <xf numFmtId="180" fontId="0" fillId="0" borderId="0" applyFont="0" applyFill="0" applyBorder="0" applyAlignment="0" applyProtection="0">
      <alignment vertical="center"/>
    </xf>
    <xf numFmtId="0" fontId="133" fillId="0" borderId="0" applyNumberFormat="0" applyFill="0" applyBorder="0" applyAlignment="0" applyProtection="0">
      <alignment vertical="center"/>
    </xf>
    <xf numFmtId="180"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87" fillId="0" borderId="0" applyNumberFormat="0" applyFill="0" applyBorder="0" applyAlignment="0" applyProtection="0">
      <alignment vertical="center"/>
    </xf>
    <xf numFmtId="43" fontId="0" fillId="0" borderId="0" applyFont="0" applyFill="0" applyBorder="0" applyAlignment="0" applyProtection="0">
      <alignment vertical="center"/>
    </xf>
    <xf numFmtId="0" fontId="137"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0" fillId="0" borderId="0">
      <alignment vertical="center"/>
    </xf>
    <xf numFmtId="0" fontId="90" fillId="0" borderId="0" applyNumberFormat="0" applyFill="0" applyBorder="0" applyAlignment="0" applyProtection="0">
      <alignment vertical="center"/>
    </xf>
    <xf numFmtId="0" fontId="0" fillId="0" borderId="0">
      <alignment vertical="center"/>
    </xf>
    <xf numFmtId="0" fontId="121" fillId="34" borderId="38" applyNumberFormat="0" applyAlignment="0" applyProtection="0">
      <alignment vertical="center"/>
    </xf>
    <xf numFmtId="0" fontId="90" fillId="0" borderId="0" applyNumberFormat="0" applyFill="0" applyBorder="0" applyAlignment="0" applyProtection="0">
      <alignment vertical="center"/>
    </xf>
    <xf numFmtId="0" fontId="85" fillId="0" borderId="7" applyNumberFormat="0" applyFill="0" applyProtection="0">
      <alignment horizontal="center" vertical="center"/>
    </xf>
    <xf numFmtId="0" fontId="85" fillId="0" borderId="7" applyNumberFormat="0" applyFill="0" applyProtection="0">
      <alignment horizontal="center" vertical="center"/>
    </xf>
    <xf numFmtId="0" fontId="85" fillId="0" borderId="7" applyNumberFormat="0" applyFill="0" applyProtection="0">
      <alignment horizontal="center" vertical="center"/>
    </xf>
    <xf numFmtId="0" fontId="85" fillId="0" borderId="7" applyNumberFormat="0" applyFill="0" applyProtection="0">
      <alignment horizontal="center" vertical="center"/>
    </xf>
    <xf numFmtId="0" fontId="85" fillId="0" borderId="7" applyNumberFormat="0" applyFill="0" applyProtection="0">
      <alignment horizontal="center" vertical="center"/>
    </xf>
    <xf numFmtId="0" fontId="84" fillId="26" borderId="0" applyNumberFormat="0" applyBorder="0" applyAlignment="0" applyProtection="0">
      <alignment vertical="center"/>
    </xf>
    <xf numFmtId="0" fontId="85" fillId="0" borderId="7" applyNumberFormat="0" applyFill="0" applyProtection="0">
      <alignment horizontal="center" vertical="center"/>
    </xf>
    <xf numFmtId="0" fontId="85" fillId="0" borderId="7" applyNumberFormat="0" applyFill="0" applyProtection="0">
      <alignment horizontal="center" vertical="center"/>
    </xf>
    <xf numFmtId="0" fontId="85" fillId="0" borderId="7" applyNumberFormat="0" applyFill="0" applyProtection="0">
      <alignment horizontal="center"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92" fillId="0" borderId="13" applyNumberFormat="0" applyFill="0" applyProtection="0">
      <alignment horizontal="center" vertical="center"/>
    </xf>
    <xf numFmtId="0" fontId="92" fillId="0" borderId="13" applyNumberFormat="0" applyFill="0" applyProtection="0">
      <alignment horizontal="center" vertical="center"/>
    </xf>
    <xf numFmtId="0" fontId="92" fillId="0" borderId="13" applyNumberFormat="0" applyFill="0" applyProtection="0">
      <alignment horizontal="center" vertical="center"/>
    </xf>
    <xf numFmtId="0" fontId="92" fillId="0" borderId="13" applyNumberFormat="0" applyFill="0" applyProtection="0">
      <alignment horizontal="center" vertical="center"/>
    </xf>
    <xf numFmtId="0" fontId="92" fillId="0" borderId="13" applyNumberFormat="0" applyFill="0" applyProtection="0">
      <alignment horizontal="center" vertical="center"/>
    </xf>
    <xf numFmtId="0" fontId="92" fillId="0" borderId="13" applyNumberFormat="0" applyFill="0" applyProtection="0">
      <alignment horizontal="center" vertical="center"/>
    </xf>
    <xf numFmtId="0" fontId="92" fillId="0" borderId="13" applyNumberFormat="0" applyFill="0" applyProtection="0">
      <alignment horizontal="center" vertical="center"/>
    </xf>
    <xf numFmtId="0" fontId="84" fillId="26" borderId="0" applyNumberFormat="0" applyBorder="0" applyAlignment="0" applyProtection="0">
      <alignment vertical="center"/>
    </xf>
    <xf numFmtId="0" fontId="136" fillId="0" borderId="0" applyNumberFormat="0" applyFill="0" applyBorder="0" applyAlignment="0" applyProtection="0">
      <alignment vertical="center"/>
    </xf>
    <xf numFmtId="0" fontId="84" fillId="26" borderId="0" applyNumberFormat="0" applyBorder="0" applyAlignment="0" applyProtection="0">
      <alignment vertical="center"/>
    </xf>
    <xf numFmtId="0" fontId="136" fillId="0" borderId="0" applyNumberFormat="0" applyFill="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136" fillId="0" borderId="0" applyNumberFormat="0" applyFill="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136" fillId="0" borderId="0" applyNumberFormat="0" applyFill="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136" fillId="0" borderId="0" applyNumberFormat="0" applyFill="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84" fillId="26" borderId="0" applyNumberFormat="0" applyBorder="0" applyAlignment="0" applyProtection="0">
      <alignment vertical="center"/>
    </xf>
    <xf numFmtId="0" fontId="135" fillId="20" borderId="0" applyNumberFormat="0" applyBorder="0" applyAlignment="0" applyProtection="0">
      <alignment vertical="center"/>
    </xf>
    <xf numFmtId="0" fontId="84" fillId="26" borderId="0" applyNumberFormat="0" applyBorder="0" applyAlignment="0" applyProtection="0">
      <alignment vertical="center"/>
    </xf>
    <xf numFmtId="0" fontId="135" fillId="20" borderId="0" applyNumberFormat="0" applyBorder="0" applyAlignment="0" applyProtection="0">
      <alignment vertical="center"/>
    </xf>
    <xf numFmtId="0" fontId="135" fillId="20" borderId="0" applyNumberFormat="0" applyBorder="0" applyAlignment="0" applyProtection="0">
      <alignment vertical="center"/>
    </xf>
    <xf numFmtId="0" fontId="135"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135" fillId="26" borderId="0" applyNumberFormat="0" applyBorder="0" applyAlignment="0" applyProtection="0">
      <alignment vertical="center"/>
    </xf>
    <xf numFmtId="0" fontId="135" fillId="26" borderId="0" applyNumberFormat="0" applyBorder="0" applyAlignment="0" applyProtection="0">
      <alignment vertical="center"/>
    </xf>
    <xf numFmtId="0" fontId="135" fillId="26" borderId="0" applyNumberFormat="0" applyBorder="0" applyAlignment="0" applyProtection="0">
      <alignment vertical="center"/>
    </xf>
    <xf numFmtId="0" fontId="135" fillId="26" borderId="0" applyNumberFormat="0" applyBorder="0" applyAlignment="0" applyProtection="0">
      <alignment vertical="center"/>
    </xf>
    <xf numFmtId="0" fontId="135" fillId="26" borderId="0" applyNumberFormat="0" applyBorder="0" applyAlignment="0" applyProtection="0">
      <alignment vertical="center"/>
    </xf>
    <xf numFmtId="0" fontId="0" fillId="0" borderId="0">
      <alignment vertical="center"/>
    </xf>
    <xf numFmtId="0" fontId="135" fillId="26" borderId="0" applyNumberFormat="0" applyBorder="0" applyAlignment="0" applyProtection="0">
      <alignment vertical="center"/>
    </xf>
    <xf numFmtId="0" fontId="135" fillId="26" borderId="0" applyNumberFormat="0" applyBorder="0" applyAlignment="0" applyProtection="0">
      <alignment vertical="center"/>
    </xf>
    <xf numFmtId="0" fontId="118" fillId="40" borderId="0" applyNumberFormat="0" applyBorder="0" applyAlignment="0" applyProtection="0">
      <alignment vertical="center"/>
    </xf>
    <xf numFmtId="0" fontId="135" fillId="26" borderId="0" applyNumberFormat="0" applyBorder="0" applyAlignment="0" applyProtection="0">
      <alignment vertical="center"/>
    </xf>
    <xf numFmtId="0" fontId="107" fillId="26" borderId="0" applyNumberFormat="0" applyBorder="0" applyAlignment="0" applyProtection="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119" fillId="0" borderId="0">
      <alignment vertical="center"/>
    </xf>
    <xf numFmtId="0" fontId="84" fillId="20" borderId="0" applyNumberFormat="0" applyBorder="0" applyAlignment="0" applyProtection="0">
      <alignment vertical="center"/>
    </xf>
    <xf numFmtId="0" fontId="84" fillId="20"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74" fillId="0" borderId="22" applyNumberFormat="0" applyFill="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8" fillId="0" borderId="45" applyNumberFormat="0" applyFill="0" applyAlignment="0" applyProtection="0">
      <alignment vertical="center"/>
    </xf>
    <xf numFmtId="0" fontId="35" fillId="0" borderId="0">
      <alignment vertical="center"/>
    </xf>
    <xf numFmtId="0" fontId="96" fillId="38" borderId="0" applyNumberFormat="0" applyBorder="0" applyAlignment="0" applyProtection="0">
      <alignment vertical="center"/>
    </xf>
    <xf numFmtId="0" fontId="35" fillId="0" borderId="0">
      <alignment vertical="center"/>
    </xf>
    <xf numFmtId="0" fontId="96" fillId="38" borderId="0" applyNumberFormat="0" applyBorder="0" applyAlignment="0" applyProtection="0">
      <alignment vertical="center"/>
    </xf>
    <xf numFmtId="0" fontId="35" fillId="0" borderId="0">
      <alignment vertical="center"/>
    </xf>
    <xf numFmtId="0" fontId="96" fillId="38" borderId="0" applyNumberFormat="0" applyBorder="0" applyAlignment="0" applyProtection="0">
      <alignment vertical="center"/>
    </xf>
    <xf numFmtId="0" fontId="35" fillId="0" borderId="0">
      <alignment vertical="center"/>
    </xf>
    <xf numFmtId="0" fontId="35" fillId="0" borderId="0">
      <alignment vertical="center"/>
    </xf>
    <xf numFmtId="0" fontId="96" fillId="38" borderId="0" applyNumberFormat="0" applyBorder="0" applyAlignment="0" applyProtection="0">
      <alignment vertical="center"/>
    </xf>
    <xf numFmtId="0" fontId="35" fillId="0" borderId="0">
      <alignment vertical="center"/>
    </xf>
    <xf numFmtId="0" fontId="0" fillId="0" borderId="0">
      <alignment vertical="center"/>
    </xf>
    <xf numFmtId="0" fontId="0" fillId="0" borderId="0">
      <alignment vertical="center"/>
    </xf>
    <xf numFmtId="0" fontId="134" fillId="35" borderId="44" applyNumberFormat="0" applyAlignment="0" applyProtection="0">
      <alignment vertical="center"/>
    </xf>
    <xf numFmtId="0" fontId="0" fillId="0" borderId="0">
      <alignment vertical="center"/>
    </xf>
    <xf numFmtId="0" fontId="35" fillId="0" borderId="0">
      <alignment vertical="center"/>
    </xf>
    <xf numFmtId="0" fontId="0" fillId="0" borderId="0">
      <alignment vertical="center"/>
    </xf>
    <xf numFmtId="0" fontId="0" fillId="22" borderId="27" applyNumberFormat="0" applyFont="0" applyAlignment="0" applyProtection="0">
      <alignment vertical="center"/>
    </xf>
    <xf numFmtId="0" fontId="35" fillId="0" borderId="0">
      <alignment vertical="center"/>
    </xf>
    <xf numFmtId="0" fontId="0" fillId="22" borderId="27"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22" borderId="27" applyNumberFormat="0" applyFont="0" applyAlignment="0" applyProtection="0">
      <alignment vertical="center"/>
    </xf>
    <xf numFmtId="0" fontId="35" fillId="0" borderId="0">
      <alignment vertical="center"/>
    </xf>
    <xf numFmtId="0" fontId="35" fillId="0" borderId="0"/>
    <xf numFmtId="0" fontId="35" fillId="0" borderId="0">
      <alignment vertical="center"/>
    </xf>
    <xf numFmtId="0" fontId="35" fillId="0" borderId="0"/>
    <xf numFmtId="0" fontId="35" fillId="0" borderId="0">
      <alignment vertical="center"/>
    </xf>
    <xf numFmtId="0" fontId="35" fillId="0" borderId="0">
      <alignment vertical="center"/>
    </xf>
    <xf numFmtId="0" fontId="0" fillId="0" borderId="0">
      <alignment vertical="center"/>
    </xf>
    <xf numFmtId="0" fontId="0" fillId="22" borderId="27" applyNumberFormat="0" applyFon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8" fillId="65" borderId="0" applyNumberFormat="0" applyBorder="0" applyAlignment="0" applyProtection="0">
      <alignment vertical="center"/>
    </xf>
    <xf numFmtId="0" fontId="35" fillId="0" borderId="0">
      <alignment vertical="center"/>
    </xf>
    <xf numFmtId="0" fontId="88" fillId="65"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35" fillId="0" borderId="0">
      <alignment vertical="center"/>
    </xf>
    <xf numFmtId="0" fontId="35"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8" fillId="44"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17" fillId="30" borderId="35"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4" fillId="35" borderId="44" applyNumberFormat="0" applyAlignment="0" applyProtection="0">
      <alignment vertical="center"/>
    </xf>
    <xf numFmtId="0" fontId="35" fillId="0" borderId="0">
      <alignment vertical="center"/>
    </xf>
    <xf numFmtId="0" fontId="35" fillId="0" borderId="0">
      <alignment vertical="center"/>
    </xf>
    <xf numFmtId="0" fontId="134" fillId="35" borderId="44" applyNumberFormat="0" applyAlignment="0" applyProtection="0">
      <alignment vertical="center"/>
    </xf>
    <xf numFmtId="0" fontId="117" fillId="30" borderId="35" applyNumberFormat="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121" fillId="34" borderId="38" applyNumberFormat="0" applyAlignment="0" applyProtection="0">
      <alignment vertical="center"/>
    </xf>
    <xf numFmtId="0" fontId="35" fillId="0" borderId="0">
      <alignment vertical="center"/>
    </xf>
    <xf numFmtId="0" fontId="121" fillId="34" borderId="38" applyNumberFormat="0" applyAlignment="0" applyProtection="0">
      <alignment vertical="center"/>
    </xf>
    <xf numFmtId="0" fontId="35" fillId="0" borderId="0">
      <alignment vertical="center"/>
    </xf>
    <xf numFmtId="0" fontId="121" fillId="34" borderId="38" applyNumberFormat="0" applyAlignment="0" applyProtection="0">
      <alignment vertical="center"/>
    </xf>
    <xf numFmtId="0" fontId="35" fillId="0" borderId="0">
      <alignment vertical="center"/>
    </xf>
    <xf numFmtId="0" fontId="121" fillId="34" borderId="38" applyNumberFormat="0" applyAlignment="0" applyProtection="0">
      <alignment vertical="center"/>
    </xf>
    <xf numFmtId="0" fontId="35" fillId="0" borderId="0">
      <alignment vertical="center"/>
    </xf>
    <xf numFmtId="0" fontId="121" fillId="34" borderId="38" applyNumberFormat="0" applyAlignment="0" applyProtection="0">
      <alignment vertical="center"/>
    </xf>
    <xf numFmtId="0" fontId="35" fillId="0" borderId="0">
      <alignment vertical="center"/>
    </xf>
    <xf numFmtId="0" fontId="35" fillId="0" borderId="0">
      <alignment vertical="center"/>
    </xf>
    <xf numFmtId="0" fontId="103" fillId="38" borderId="0" applyNumberFormat="0" applyBorder="0" applyAlignment="0" applyProtection="0">
      <alignment vertical="center"/>
    </xf>
    <xf numFmtId="0" fontId="121" fillId="34" borderId="3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117" fillId="30" borderId="35" applyNumberFormat="0" applyAlignment="0" applyProtection="0">
      <alignment vertical="center"/>
    </xf>
    <xf numFmtId="0" fontId="35" fillId="0" borderId="0">
      <alignment vertical="center"/>
    </xf>
    <xf numFmtId="0" fontId="117" fillId="30" borderId="35" applyNumberFormat="0" applyAlignment="0" applyProtection="0">
      <alignment vertical="center"/>
    </xf>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01" fillId="0" borderId="0">
      <alignment vertical="center"/>
    </xf>
    <xf numFmtId="0" fontId="35" fillId="0" borderId="0">
      <alignment vertical="center"/>
    </xf>
    <xf numFmtId="0" fontId="35" fillId="0" borderId="0">
      <alignment vertical="center"/>
    </xf>
    <xf numFmtId="0" fontId="35" fillId="0" borderId="0">
      <alignment vertical="center"/>
    </xf>
    <xf numFmtId="0" fontId="117" fillId="30" borderId="35" applyNumberFormat="0" applyAlignment="0" applyProtection="0">
      <alignment vertical="center"/>
    </xf>
    <xf numFmtId="0" fontId="35" fillId="0" borderId="0">
      <alignment vertical="center"/>
    </xf>
    <xf numFmtId="0" fontId="35"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138" fillId="0" borderId="45" applyNumberFormat="0" applyFill="0" applyAlignment="0" applyProtection="0">
      <alignment vertical="center"/>
    </xf>
    <xf numFmtId="0" fontId="0" fillId="0" borderId="0">
      <alignment vertical="center"/>
    </xf>
    <xf numFmtId="0" fontId="0" fillId="0" borderId="0">
      <alignment vertical="center"/>
    </xf>
    <xf numFmtId="0" fontId="138" fillId="0" borderId="4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8" fillId="0" borderId="45" applyNumberFormat="0" applyFill="0" applyAlignment="0" applyProtection="0">
      <alignment vertical="center"/>
    </xf>
    <xf numFmtId="0" fontId="0" fillId="0" borderId="0">
      <alignment vertical="center"/>
    </xf>
    <xf numFmtId="0" fontId="0" fillId="0" borderId="0">
      <alignment vertical="center"/>
    </xf>
    <xf numFmtId="0" fontId="138" fillId="0" borderId="45" applyNumberFormat="0" applyFill="0" applyAlignment="0" applyProtection="0">
      <alignment vertical="center"/>
    </xf>
    <xf numFmtId="0" fontId="0" fillId="0" borderId="0">
      <alignment vertical="center"/>
    </xf>
    <xf numFmtId="0" fontId="0" fillId="0" borderId="0">
      <alignment vertical="center"/>
    </xf>
    <xf numFmtId="0" fontId="138" fillId="0" borderId="45" applyNumberFormat="0" applyFill="0" applyAlignment="0" applyProtection="0">
      <alignment vertical="center"/>
    </xf>
    <xf numFmtId="0" fontId="0" fillId="0" borderId="0">
      <alignment vertical="center"/>
    </xf>
    <xf numFmtId="0" fontId="0" fillId="0" borderId="0">
      <alignment vertical="center"/>
    </xf>
    <xf numFmtId="0" fontId="138" fillId="0" borderId="4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pplyAlignment="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0" fillId="0" borderId="0">
      <alignment vertical="center"/>
    </xf>
    <xf numFmtId="0" fontId="93" fillId="0" borderId="1">
      <alignment horizontal="left" vertical="center"/>
    </xf>
    <xf numFmtId="0" fontId="93" fillId="0" borderId="1">
      <alignment horizontal="left" vertical="center"/>
    </xf>
    <xf numFmtId="0" fontId="0" fillId="22" borderId="27" applyNumberFormat="0" applyFont="0" applyAlignment="0" applyProtection="0">
      <alignment vertical="center"/>
    </xf>
    <xf numFmtId="0" fontId="93" fillId="0" borderId="1">
      <alignment horizontal="left" vertical="center"/>
    </xf>
    <xf numFmtId="0" fontId="93" fillId="0" borderId="1">
      <alignment horizontal="left" vertical="center"/>
    </xf>
    <xf numFmtId="0" fontId="0" fillId="22" borderId="27" applyNumberFormat="0" applyFont="0" applyAlignment="0" applyProtection="0">
      <alignment vertical="center"/>
    </xf>
    <xf numFmtId="0" fontId="93" fillId="0" borderId="1">
      <alignment horizontal="left" vertical="center"/>
    </xf>
    <xf numFmtId="0" fontId="93" fillId="0" borderId="1">
      <alignment horizontal="left" vertical="center"/>
    </xf>
    <xf numFmtId="0" fontId="93"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40" fillId="30" borderId="38" applyNumberFormat="0" applyAlignment="0" applyProtection="0">
      <alignment vertical="center"/>
    </xf>
    <xf numFmtId="0" fontId="35" fillId="0" borderId="0">
      <alignment vertical="center"/>
    </xf>
    <xf numFmtId="1" fontId="101" fillId="0" borderId="13" applyFill="0" applyProtection="0">
      <alignment horizontal="center" vertical="center"/>
    </xf>
    <xf numFmtId="0" fontId="35" fillId="0" borderId="0">
      <alignment vertical="center"/>
    </xf>
    <xf numFmtId="0" fontId="140" fillId="30" borderId="38" applyNumberFormat="0" applyAlignment="0" applyProtection="0">
      <alignment vertical="center"/>
    </xf>
    <xf numFmtId="0" fontId="35" fillId="0" borderId="0">
      <alignment vertical="center"/>
    </xf>
    <xf numFmtId="0" fontId="35" fillId="0" borderId="0">
      <alignment vertical="center"/>
    </xf>
    <xf numFmtId="0" fontId="140" fillId="30" borderId="38" applyNumberFormat="0" applyAlignment="0" applyProtection="0">
      <alignment vertical="center"/>
    </xf>
    <xf numFmtId="0" fontId="8" fillId="0" borderId="0">
      <alignment vertical="center"/>
    </xf>
    <xf numFmtId="0" fontId="8" fillId="0" borderId="0">
      <alignment vertical="center"/>
    </xf>
    <xf numFmtId="0" fontId="140" fillId="30" borderId="38" applyNumberFormat="0" applyAlignment="0" applyProtection="0">
      <alignment vertical="center"/>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96" fillId="38" borderId="0" applyNumberFormat="0" applyBorder="0" applyAlignment="0" applyProtection="0">
      <alignment vertical="center"/>
    </xf>
    <xf numFmtId="0" fontId="103" fillId="33" borderId="0" applyNumberFormat="0" applyBorder="0" applyAlignment="0" applyProtection="0">
      <alignment vertical="center"/>
    </xf>
    <xf numFmtId="0" fontId="103" fillId="33" borderId="0" applyNumberFormat="0" applyBorder="0" applyAlignment="0" applyProtection="0">
      <alignment vertical="center"/>
    </xf>
    <xf numFmtId="0" fontId="103" fillId="33" borderId="0" applyNumberFormat="0" applyBorder="0" applyAlignment="0" applyProtection="0">
      <alignment vertical="center"/>
    </xf>
    <xf numFmtId="0" fontId="103"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136" fillId="0" borderId="0" applyNumberFormat="0" applyFill="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136" fillId="0" borderId="0" applyNumberFormat="0" applyFill="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103" fillId="38" borderId="0" applyNumberFormat="0" applyBorder="0" applyAlignment="0" applyProtection="0">
      <alignment vertical="center"/>
    </xf>
    <xf numFmtId="0" fontId="103" fillId="38" borderId="0" applyNumberFormat="0" applyBorder="0" applyAlignment="0" applyProtection="0">
      <alignment vertical="center"/>
    </xf>
    <xf numFmtId="0" fontId="103" fillId="38" borderId="0" applyNumberFormat="0" applyBorder="0" applyAlignment="0" applyProtection="0">
      <alignment vertical="center"/>
    </xf>
    <xf numFmtId="0" fontId="103" fillId="38" borderId="0" applyNumberFormat="0" applyBorder="0" applyAlignment="0" applyProtection="0">
      <alignment vertical="center"/>
    </xf>
    <xf numFmtId="0" fontId="103" fillId="38" borderId="0" applyNumberFormat="0" applyBorder="0" applyAlignment="0" applyProtection="0">
      <alignment vertical="center"/>
    </xf>
    <xf numFmtId="0" fontId="101" fillId="0" borderId="7" applyNumberFormat="0" applyFill="0" applyProtection="0">
      <alignment horizontal="left" vertical="center"/>
    </xf>
    <xf numFmtId="0" fontId="103" fillId="38" borderId="0" applyNumberFormat="0" applyBorder="0" applyAlignment="0" applyProtection="0">
      <alignment vertical="center"/>
    </xf>
    <xf numFmtId="0" fontId="103" fillId="38" borderId="0" applyNumberFormat="0" applyBorder="0" applyAlignment="0" applyProtection="0">
      <alignment vertical="center"/>
    </xf>
    <xf numFmtId="0" fontId="103" fillId="38"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96" fillId="33" borderId="0" applyNumberFormat="0" applyBorder="0" applyAlignment="0" applyProtection="0">
      <alignment vertical="center"/>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39" applyNumberFormat="0" applyFill="0" applyAlignment="0" applyProtection="0">
      <alignment vertical="center"/>
    </xf>
    <xf numFmtId="0" fontId="139" fillId="0" borderId="0" applyNumberForma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39"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139" fillId="0" borderId="0" applyNumberForma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139" fillId="0" borderId="0" applyNumberForma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4" fontId="0"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40" fillId="30" borderId="38"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4" fillId="35" borderId="44" applyNumberFormat="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92" fillId="0" borderId="13" applyNumberFormat="0" applyFill="0" applyProtection="0">
      <alignment horizontal="left" vertical="center"/>
    </xf>
    <xf numFmtId="0" fontId="92" fillId="0" borderId="13" applyNumberFormat="0" applyFill="0" applyProtection="0">
      <alignment horizontal="left" vertical="center"/>
    </xf>
    <xf numFmtId="0" fontId="92" fillId="0" borderId="13" applyNumberFormat="0" applyFill="0" applyProtection="0">
      <alignment horizontal="left" vertical="center"/>
    </xf>
    <xf numFmtId="0" fontId="92" fillId="0" borderId="13" applyNumberFormat="0" applyFill="0" applyProtection="0">
      <alignment horizontal="left" vertical="center"/>
    </xf>
    <xf numFmtId="0" fontId="92" fillId="0" borderId="13" applyNumberFormat="0" applyFill="0" applyProtection="0">
      <alignment horizontal="left" vertical="center"/>
    </xf>
    <xf numFmtId="0" fontId="92" fillId="0" borderId="13" applyNumberFormat="0" applyFill="0" applyProtection="0">
      <alignment horizontal="left" vertical="center"/>
    </xf>
    <xf numFmtId="0" fontId="92" fillId="0" borderId="13" applyNumberFormat="0" applyFill="0" applyProtection="0">
      <alignment horizontal="left" vertical="center"/>
    </xf>
    <xf numFmtId="0" fontId="92" fillId="0" borderId="13" applyNumberFormat="0" applyFill="0" applyProtection="0">
      <alignment horizontal="lef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9" fillId="0" borderId="0" applyNumberFormat="0" applyFill="0" applyBorder="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38" fillId="0" borderId="45" applyNumberFormat="0" applyFill="0" applyAlignment="0" applyProtection="0">
      <alignment vertical="center"/>
    </xf>
    <xf numFmtId="0" fontId="119" fillId="0" borderId="0">
      <alignment vertical="center"/>
    </xf>
    <xf numFmtId="198" fontId="0" fillId="0" borderId="0" applyFont="0" applyFill="0" applyBorder="0" applyAlignment="0" applyProtection="0">
      <alignment vertical="center"/>
    </xf>
    <xf numFmtId="0" fontId="121" fillId="34" borderId="38" applyNumberFormat="0" applyAlignment="0" applyProtection="0">
      <alignment vertical="center"/>
    </xf>
    <xf numFmtId="0" fontId="35"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0" fontId="0" fillId="0" borderId="0" applyFont="0" applyFill="0" applyBorder="0" applyAlignment="0" applyProtection="0">
      <alignment vertical="center"/>
    </xf>
    <xf numFmtId="43" fontId="0" fillId="0" borderId="0" applyFont="0" applyFill="0" applyBorder="0" applyAlignment="0" applyProtection="0">
      <alignment vertical="center"/>
    </xf>
    <xf numFmtId="180"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3" fillId="66" borderId="0" applyNumberFormat="0" applyBorder="0" applyAlignment="0" applyProtection="0">
      <alignment vertical="center"/>
    </xf>
    <xf numFmtId="0" fontId="123" fillId="66" borderId="0" applyNumberFormat="0" applyBorder="0" applyAlignment="0" applyProtection="0">
      <alignment vertical="center"/>
    </xf>
    <xf numFmtId="0" fontId="123" fillId="61" borderId="0" applyNumberFormat="0" applyBorder="0" applyAlignment="0" applyProtection="0">
      <alignment vertical="center"/>
    </xf>
    <xf numFmtId="0" fontId="123" fillId="67" borderId="0" applyNumberFormat="0" applyBorder="0" applyAlignment="0" applyProtection="0">
      <alignment vertical="center"/>
    </xf>
    <xf numFmtId="0" fontId="123" fillId="67"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68" borderId="0" applyNumberFormat="0" applyBorder="0" applyAlignment="0" applyProtection="0">
      <alignment vertical="center"/>
    </xf>
    <xf numFmtId="0" fontId="88" fillId="68" borderId="0" applyNumberFormat="0" applyBorder="0" applyAlignment="0" applyProtection="0">
      <alignment vertical="center"/>
    </xf>
    <xf numFmtId="0" fontId="88" fillId="32" borderId="0" applyNumberFormat="0" applyBorder="0" applyAlignment="0" applyProtection="0">
      <alignment vertical="center"/>
    </xf>
    <xf numFmtId="0" fontId="88" fillId="32" borderId="0" applyNumberFormat="0" applyBorder="0" applyAlignment="0" applyProtection="0">
      <alignment vertical="center"/>
    </xf>
    <xf numFmtId="0" fontId="88" fillId="23" borderId="0" applyNumberFormat="0" applyBorder="0" applyAlignment="0" applyProtection="0">
      <alignment vertical="center"/>
    </xf>
    <xf numFmtId="0" fontId="88" fillId="60" borderId="0" applyNumberFormat="0" applyBorder="0" applyAlignment="0" applyProtection="0">
      <alignment vertical="center"/>
    </xf>
    <xf numFmtId="0" fontId="88" fillId="60" borderId="0" applyNumberFormat="0" applyBorder="0" applyAlignment="0" applyProtection="0">
      <alignment vertical="center"/>
    </xf>
    <xf numFmtId="0" fontId="88" fillId="60" borderId="0" applyNumberFormat="0" applyBorder="0" applyAlignment="0" applyProtection="0">
      <alignment vertical="center"/>
    </xf>
    <xf numFmtId="0" fontId="88" fillId="60" borderId="0" applyNumberFormat="0" applyBorder="0" applyAlignment="0" applyProtection="0">
      <alignment vertical="center"/>
    </xf>
    <xf numFmtId="0" fontId="88" fillId="69" borderId="0" applyNumberFormat="0" applyBorder="0" applyAlignment="0" applyProtection="0">
      <alignment vertical="center"/>
    </xf>
    <xf numFmtId="0" fontId="88" fillId="69" borderId="0" applyNumberFormat="0" applyBorder="0" applyAlignment="0" applyProtection="0">
      <alignment vertical="center"/>
    </xf>
    <xf numFmtId="0" fontId="88" fillId="69" borderId="0" applyNumberFormat="0" applyBorder="0" applyAlignment="0" applyProtection="0">
      <alignment vertical="center"/>
    </xf>
    <xf numFmtId="0" fontId="88" fillId="69" borderId="0" applyNumberFormat="0" applyBorder="0" applyAlignment="0" applyProtection="0">
      <alignment vertical="center"/>
    </xf>
    <xf numFmtId="0" fontId="88" fillId="36" borderId="0" applyNumberFormat="0" applyBorder="0" applyAlignment="0" applyProtection="0">
      <alignment vertical="center"/>
    </xf>
    <xf numFmtId="0" fontId="88" fillId="36" borderId="0" applyNumberFormat="0" applyBorder="0" applyAlignment="0" applyProtection="0">
      <alignment vertical="center"/>
    </xf>
    <xf numFmtId="0" fontId="88" fillId="29" borderId="0" applyNumberFormat="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88" fillId="70" borderId="0" applyNumberFormat="0" applyBorder="0" applyAlignment="0" applyProtection="0">
      <alignment vertical="center"/>
    </xf>
    <xf numFmtId="0" fontId="88" fillId="70" borderId="0" applyNumberFormat="0" applyBorder="0" applyAlignment="0" applyProtection="0">
      <alignment vertical="center"/>
    </xf>
    <xf numFmtId="179" fontId="101" fillId="0" borderId="13" applyFill="0" applyProtection="0">
      <alignment horizontal="right" vertical="center"/>
    </xf>
    <xf numFmtId="179" fontId="101" fillId="0" borderId="13" applyFill="0" applyProtection="0">
      <alignment horizontal="right" vertical="center"/>
    </xf>
    <xf numFmtId="179" fontId="101" fillId="0" borderId="13" applyFill="0" applyProtection="0">
      <alignment horizontal="right" vertical="center"/>
    </xf>
    <xf numFmtId="179" fontId="101" fillId="0" borderId="13" applyFill="0" applyProtection="0">
      <alignment horizontal="right" vertical="center"/>
    </xf>
    <xf numFmtId="179" fontId="101" fillId="0" borderId="13" applyFill="0" applyProtection="0">
      <alignment horizontal="right" vertical="center"/>
    </xf>
    <xf numFmtId="179" fontId="101" fillId="0" borderId="13" applyFill="0" applyProtection="0">
      <alignment horizontal="right" vertical="center"/>
    </xf>
    <xf numFmtId="179" fontId="101" fillId="0" borderId="13" applyFill="0" applyProtection="0">
      <alignment horizontal="right" vertical="center"/>
    </xf>
    <xf numFmtId="0" fontId="101" fillId="0" borderId="7" applyNumberFormat="0" applyFill="0" applyProtection="0">
      <alignment horizontal="left" vertical="center"/>
    </xf>
    <xf numFmtId="0" fontId="101" fillId="0" borderId="7" applyNumberFormat="0" applyFill="0" applyProtection="0">
      <alignment horizontal="left" vertical="center"/>
    </xf>
    <xf numFmtId="0" fontId="101" fillId="0" borderId="7" applyNumberFormat="0" applyFill="0" applyProtection="0">
      <alignment horizontal="left" vertical="center"/>
    </xf>
    <xf numFmtId="0" fontId="101" fillId="0" borderId="7" applyNumberFormat="0" applyFill="0" applyProtection="0">
      <alignment horizontal="left" vertical="center"/>
    </xf>
    <xf numFmtId="0" fontId="101" fillId="0" borderId="7" applyNumberFormat="0" applyFill="0" applyProtection="0">
      <alignment horizontal="left" vertical="center"/>
    </xf>
    <xf numFmtId="0" fontId="101" fillId="0" borderId="7" applyNumberFormat="0" applyFill="0" applyProtection="0">
      <alignment horizontal="lef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17" fillId="30" borderId="35"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0" fontId="121" fillId="34" borderId="38" applyNumberFormat="0" applyAlignment="0" applyProtection="0">
      <alignment vertical="center"/>
    </xf>
    <xf numFmtId="1" fontId="101" fillId="0" borderId="13" applyFill="0" applyProtection="0">
      <alignment horizontal="center" vertical="center"/>
    </xf>
    <xf numFmtId="1" fontId="101" fillId="0" borderId="13" applyFill="0" applyProtection="0">
      <alignment horizontal="center" vertical="center"/>
    </xf>
    <xf numFmtId="1" fontId="101" fillId="0" borderId="13" applyFill="0" applyProtection="0">
      <alignment horizontal="center" vertical="center"/>
    </xf>
    <xf numFmtId="1" fontId="101" fillId="0" borderId="13" applyFill="0" applyProtection="0">
      <alignment horizontal="center" vertical="center"/>
    </xf>
    <xf numFmtId="1" fontId="101" fillId="0" borderId="13" applyFill="0" applyProtection="0">
      <alignment horizontal="center" vertical="center"/>
    </xf>
    <xf numFmtId="0" fontId="145" fillId="0" borderId="0">
      <alignment vertical="center"/>
    </xf>
    <xf numFmtId="0" fontId="95"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0" fillId="22" borderId="27" applyNumberFormat="0" applyFont="0" applyAlignment="0" applyProtection="0">
      <alignment vertical="center"/>
    </xf>
    <xf numFmtId="0" fontId="146" fillId="0" borderId="0">
      <alignment vertical="top"/>
      <protection locked="0"/>
    </xf>
  </cellStyleXfs>
  <cellXfs count="600">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left" vertical="center"/>
    </xf>
    <xf numFmtId="0" fontId="6" fillId="0" borderId="1" xfId="0" applyFont="1" applyFill="1" applyBorder="1" applyAlignment="1">
      <alignment vertical="center" wrapText="1"/>
    </xf>
    <xf numFmtId="0" fontId="7"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8" fillId="0" borderId="0" xfId="225" applyFont="1" applyFill="1" applyBorder="1" applyAlignment="1">
      <alignment vertical="center"/>
    </xf>
    <xf numFmtId="0" fontId="9" fillId="2" borderId="0" xfId="225" applyFont="1" applyFill="1" applyBorder="1" applyAlignment="1">
      <alignment vertical="center"/>
    </xf>
    <xf numFmtId="0" fontId="8" fillId="0" borderId="0" xfId="225" applyFont="1" applyFill="1" applyBorder="1" applyAlignment="1">
      <alignment vertical="center" wrapText="1"/>
    </xf>
    <xf numFmtId="0" fontId="8" fillId="0" borderId="0" xfId="225" applyFont="1" applyFill="1" applyBorder="1" applyAlignment="1">
      <alignment horizontal="center" vertical="center"/>
    </xf>
    <xf numFmtId="0" fontId="8" fillId="0" borderId="0" xfId="225" applyFont="1" applyFill="1" applyBorder="1" applyAlignment="1">
      <alignment horizontal="center" vertical="center" wrapText="1"/>
    </xf>
    <xf numFmtId="0" fontId="10" fillId="0" borderId="0" xfId="225" applyNumberFormat="1" applyFont="1" applyFill="1" applyBorder="1" applyAlignment="1" applyProtection="1">
      <alignment horizontal="center" vertical="center" wrapText="1"/>
    </xf>
    <xf numFmtId="0" fontId="10" fillId="0" borderId="0" xfId="225" applyNumberFormat="1" applyFont="1" applyFill="1" applyBorder="1" applyAlignment="1" applyProtection="1">
      <alignment horizontal="center" vertical="center"/>
    </xf>
    <xf numFmtId="0" fontId="0" fillId="0" borderId="0" xfId="225" applyNumberFormat="1" applyFont="1" applyFill="1" applyBorder="1" applyAlignment="1" applyProtection="1">
      <alignment horizontal="center" vertical="center" wrapText="1"/>
    </xf>
    <xf numFmtId="0" fontId="11" fillId="2" borderId="1" xfId="897" applyFont="1" applyFill="1" applyBorder="1" applyAlignment="1">
      <alignment horizontal="center" vertical="center" wrapText="1"/>
    </xf>
    <xf numFmtId="0" fontId="12" fillId="0" borderId="1" xfId="897"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8" fillId="0" borderId="1" xfId="225" applyFont="1"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wrapText="1" readingOrder="1"/>
      <protection locked="0"/>
    </xf>
    <xf numFmtId="9" fontId="15" fillId="0" borderId="1" xfId="0" applyNumberFormat="1" applyFont="1" applyFill="1" applyBorder="1" applyAlignment="1" applyProtection="1">
      <alignment horizontal="center" vertical="center" wrapText="1" readingOrder="1"/>
      <protection locked="0"/>
    </xf>
    <xf numFmtId="0" fontId="13" fillId="0" borderId="2"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9" fontId="17" fillId="3" borderId="5" xfId="1333" applyNumberFormat="1" applyFont="1" applyFill="1" applyBorder="1" applyAlignment="1" applyProtection="1">
      <alignment horizontal="center" vertical="center" wrapText="1"/>
    </xf>
    <xf numFmtId="9" fontId="13" fillId="0" borderId="1" xfId="0" applyNumberFormat="1" applyFont="1" applyFill="1" applyBorder="1" applyAlignment="1">
      <alignment horizontal="center" vertical="center" wrapText="1"/>
    </xf>
    <xf numFmtId="49" fontId="17" fillId="3" borderId="6" xfId="1333" applyNumberFormat="1" applyFont="1" applyFill="1" applyBorder="1" applyAlignment="1" applyProtection="1">
      <alignment horizontal="center" vertical="center" wrapText="1"/>
    </xf>
    <xf numFmtId="49" fontId="17" fillId="3" borderId="7" xfId="1333" applyNumberFormat="1" applyFont="1" applyFill="1" applyBorder="1" applyAlignment="1" applyProtection="1">
      <alignment horizontal="center" vertical="center" wrapText="1"/>
    </xf>
    <xf numFmtId="49" fontId="17" fillId="0" borderId="8" xfId="1333" applyNumberFormat="1" applyFont="1" applyFill="1" applyBorder="1" applyAlignment="1" applyProtection="1">
      <alignment horizontal="center" vertical="center" wrapText="1"/>
    </xf>
    <xf numFmtId="49" fontId="17" fillId="0" borderId="0" xfId="1333" applyNumberFormat="1" applyFont="1" applyFill="1" applyAlignment="1" applyProtection="1">
      <alignment horizontal="center" vertical="center" wrapText="1"/>
    </xf>
    <xf numFmtId="49" fontId="17" fillId="0" borderId="5" xfId="1333" applyNumberFormat="1" applyFont="1" applyFill="1" applyBorder="1" applyAlignment="1" applyProtection="1">
      <alignment horizontal="center" vertical="center" wrapText="1"/>
    </xf>
    <xf numFmtId="49" fontId="17" fillId="0" borderId="6" xfId="1333" applyNumberFormat="1" applyFont="1" applyFill="1" applyBorder="1" applyAlignment="1" applyProtection="1">
      <alignment horizontal="center" vertical="center" wrapText="1"/>
    </xf>
    <xf numFmtId="49" fontId="17" fillId="0" borderId="7" xfId="1333" applyNumberFormat="1" applyFont="1" applyFill="1" applyBorder="1" applyAlignment="1" applyProtection="1">
      <alignment horizontal="center" vertical="center" wrapText="1"/>
    </xf>
    <xf numFmtId="49" fontId="17" fillId="0" borderId="1" xfId="1333" applyNumberFormat="1" applyFont="1" applyFill="1" applyBorder="1" applyAlignment="1" applyProtection="1">
      <alignment horizontal="center" vertical="center" wrapText="1"/>
    </xf>
    <xf numFmtId="49" fontId="17" fillId="0" borderId="0" xfId="1333" applyNumberFormat="1" applyFont="1" applyFill="1" applyAlignment="1" applyProtection="1">
      <alignment vertical="center" wrapText="1"/>
    </xf>
    <xf numFmtId="0" fontId="13" fillId="0" borderId="0" xfId="0" applyFont="1" applyFill="1" applyBorder="1" applyAlignment="1">
      <alignment vertical="center" wrapText="1"/>
    </xf>
    <xf numFmtId="49" fontId="17" fillId="0" borderId="9" xfId="1333"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7" fillId="0" borderId="1" xfId="785"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protection locked="0"/>
    </xf>
    <xf numFmtId="0" fontId="8" fillId="0" borderId="1" xfId="225" applyFont="1" applyFill="1" applyBorder="1" applyAlignment="1">
      <alignment horizontal="center" vertical="center" wrapText="1"/>
    </xf>
    <xf numFmtId="0" fontId="8" fillId="0" borderId="5" xfId="225" applyFont="1" applyFill="1" applyBorder="1" applyAlignment="1">
      <alignment horizontal="center" vertical="center" wrapText="1"/>
    </xf>
    <xf numFmtId="0" fontId="8" fillId="0" borderId="6" xfId="225" applyFont="1" applyFill="1" applyBorder="1" applyAlignment="1">
      <alignment horizontal="center" vertical="center" wrapText="1"/>
    </xf>
    <xf numFmtId="0" fontId="8" fillId="0" borderId="7" xfId="225" applyFont="1" applyFill="1" applyBorder="1" applyAlignment="1">
      <alignment horizontal="center" vertical="center" wrapText="1"/>
    </xf>
    <xf numFmtId="177" fontId="13" fillId="0" borderId="1" xfId="785"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9" fontId="13" fillId="0" borderId="1" xfId="785"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readingOrder="1"/>
      <protection locked="0"/>
    </xf>
    <xf numFmtId="0" fontId="17" fillId="0" borderId="11" xfId="0" applyFont="1" applyFill="1" applyBorder="1" applyAlignment="1">
      <alignment horizontal="center" vertical="center" wrapText="1"/>
    </xf>
    <xf numFmtId="9" fontId="13" fillId="0" borderId="1" xfId="0" applyNumberFormat="1" applyFont="1" applyFill="1" applyBorder="1" applyAlignment="1" applyProtection="1">
      <alignment horizontal="center" vertical="center" wrapText="1"/>
      <protection locked="0"/>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9" fontId="13" fillId="0" borderId="1" xfId="0" applyNumberFormat="1" applyFont="1" applyFill="1" applyBorder="1" applyAlignment="1" applyProtection="1">
      <alignment horizontal="center" vertical="center" wrapText="1" readingOrder="1"/>
      <protection locked="0"/>
    </xf>
    <xf numFmtId="0" fontId="8" fillId="0" borderId="1" xfId="225"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right" vertic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3" fillId="0" borderId="1" xfId="0" applyFont="1" applyFill="1" applyBorder="1" applyAlignment="1">
      <alignment vertical="center" wrapText="1"/>
    </xf>
    <xf numFmtId="201" fontId="28" fillId="0" borderId="1" xfId="0" applyNumberFormat="1" applyFont="1" applyFill="1" applyBorder="1" applyAlignment="1">
      <alignment vertical="center" wrapText="1"/>
    </xf>
    <xf numFmtId="0" fontId="29" fillId="0" borderId="5"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3" fillId="0" borderId="1" xfId="0" applyFont="1" applyFill="1" applyBorder="1" applyAlignment="1">
      <alignment vertical="center"/>
    </xf>
    <xf numFmtId="0" fontId="28" fillId="0" borderId="1" xfId="0" applyFont="1" applyFill="1" applyBorder="1" applyAlignment="1">
      <alignment vertical="center" wrapText="1"/>
    </xf>
    <xf numFmtId="0" fontId="30"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8" fillId="0" borderId="0" xfId="0" applyFont="1" applyFill="1" applyBorder="1" applyAlignment="1">
      <alignment horizontal="right" vertical="center"/>
    </xf>
    <xf numFmtId="0" fontId="28" fillId="0" borderId="0" xfId="0" applyFont="1" applyFill="1" applyBorder="1" applyAlignment="1">
      <alignment horizontal="right" vertical="center" wrapText="1"/>
    </xf>
    <xf numFmtId="0" fontId="27" fillId="0" borderId="1" xfId="0" applyFont="1" applyFill="1" applyBorder="1" applyAlignment="1">
      <alignment vertical="center"/>
    </xf>
    <xf numFmtId="0" fontId="28" fillId="0" borderId="1" xfId="0" applyFont="1" applyFill="1" applyBorder="1" applyAlignment="1">
      <alignment horizontal="center" vertical="center" wrapText="1"/>
    </xf>
    <xf numFmtId="201" fontId="28" fillId="0" borderId="1" xfId="0" applyNumberFormat="1" applyFont="1" applyFill="1" applyBorder="1" applyAlignment="1">
      <alignment horizontal="right" vertical="center" wrapText="1"/>
    </xf>
    <xf numFmtId="0" fontId="28" fillId="0" borderId="1" xfId="0" applyFont="1" applyFill="1" applyBorder="1" applyAlignment="1">
      <alignment horizontal="left" vertical="center"/>
    </xf>
    <xf numFmtId="0" fontId="27" fillId="0" borderId="1" xfId="0" applyFont="1" applyFill="1" applyBorder="1" applyAlignment="1">
      <alignment horizontal="left" vertical="center"/>
    </xf>
    <xf numFmtId="0" fontId="31" fillId="0" borderId="0" xfId="0" applyFont="1" applyFill="1" applyBorder="1" applyAlignment="1">
      <alignment vertical="center"/>
    </xf>
    <xf numFmtId="0" fontId="19" fillId="0" borderId="0" xfId="0" applyFont="1" applyFill="1" applyBorder="1" applyAlignment="1">
      <alignment vertical="center"/>
    </xf>
    <xf numFmtId="0" fontId="2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7" fillId="0" borderId="1" xfId="0" applyFont="1" applyFill="1" applyBorder="1" applyAlignment="1">
      <alignment horizontal="left" vertical="center" wrapText="1"/>
    </xf>
    <xf numFmtId="4" fontId="28" fillId="0" borderId="1" xfId="0" applyNumberFormat="1" applyFont="1" applyFill="1" applyBorder="1" applyAlignment="1">
      <alignment horizontal="right" vertical="center" wrapText="1"/>
    </xf>
    <xf numFmtId="0" fontId="28" fillId="0" borderId="1" xfId="0" applyFont="1" applyFill="1" applyBorder="1" applyAlignment="1">
      <alignment horizontal="left" vertical="center" wrapText="1"/>
    </xf>
    <xf numFmtId="0" fontId="30" fillId="0" borderId="0" xfId="0" applyFont="1" applyFill="1" applyBorder="1" applyAlignment="1">
      <alignment vertical="center" wrapText="1"/>
    </xf>
    <xf numFmtId="0" fontId="26" fillId="0" borderId="0" xfId="0" applyFont="1" applyFill="1" applyBorder="1" applyAlignment="1">
      <alignment vertical="center" wrapText="1"/>
    </xf>
    <xf numFmtId="0" fontId="28" fillId="0" borderId="0" xfId="0" applyFont="1" applyFill="1" applyBorder="1" applyAlignment="1">
      <alignment vertical="center" wrapText="1"/>
    </xf>
    <xf numFmtId="4" fontId="28" fillId="0" borderId="1" xfId="0" applyNumberFormat="1" applyFont="1" applyFill="1" applyBorder="1" applyAlignment="1">
      <alignmen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6" fillId="0" borderId="0" xfId="0" applyFont="1" applyFill="1" applyBorder="1" applyAlignment="1">
      <alignment horizontal="right" vertical="center" wrapText="1"/>
    </xf>
    <xf numFmtId="197" fontId="32" fillId="0" borderId="1" xfId="0" applyNumberFormat="1" applyFont="1" applyFill="1" applyBorder="1" applyAlignment="1">
      <alignment horizontal="center" vertical="center" wrapText="1"/>
    </xf>
    <xf numFmtId="0" fontId="12" fillId="0" borderId="0" xfId="0" applyFont="1" applyFill="1" applyBorder="1" applyAlignment="1">
      <alignment vertical="center"/>
    </xf>
    <xf numFmtId="0" fontId="33" fillId="0" borderId="0" xfId="0" applyFont="1" applyFill="1" applyBorder="1" applyAlignment="1">
      <alignment vertical="center"/>
    </xf>
    <xf numFmtId="0" fontId="34" fillId="0" borderId="1" xfId="0" applyFont="1" applyFill="1" applyBorder="1" applyAlignment="1">
      <alignment horizontal="center" vertical="center" wrapText="1"/>
    </xf>
    <xf numFmtId="0" fontId="32" fillId="0" borderId="1" xfId="0" applyFont="1" applyFill="1" applyBorder="1" applyAlignment="1">
      <alignment vertical="center" wrapText="1"/>
    </xf>
    <xf numFmtId="4" fontId="32" fillId="0" borderId="1" xfId="0" applyNumberFormat="1" applyFont="1" applyFill="1" applyBorder="1" applyAlignment="1">
      <alignment vertical="center" wrapText="1"/>
    </xf>
    <xf numFmtId="0" fontId="32" fillId="0" borderId="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2" fillId="0" borderId="0" xfId="745" applyNumberFormat="1" applyFont="1" applyFill="1" applyAlignment="1" applyProtection="1">
      <alignment horizontal="center" vertical="center" wrapText="1"/>
    </xf>
    <xf numFmtId="0" fontId="34"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201" fontId="32" fillId="0" borderId="1" xfId="0" applyNumberFormat="1" applyFont="1" applyFill="1" applyBorder="1" applyAlignment="1">
      <alignment vertical="center" wrapText="1"/>
    </xf>
    <xf numFmtId="176" fontId="32" fillId="0" borderId="1" xfId="0" applyNumberFormat="1" applyFont="1" applyFill="1" applyBorder="1" applyAlignment="1">
      <alignment vertical="center" wrapText="1"/>
    </xf>
    <xf numFmtId="176" fontId="36" fillId="0" borderId="1" xfId="621" applyNumberFormat="1" applyFont="1" applyFill="1" applyBorder="1" applyAlignment="1">
      <alignment vertical="center" wrapText="1"/>
    </xf>
    <xf numFmtId="176" fontId="36" fillId="0" borderId="1" xfId="462" applyNumberFormat="1" applyFont="1" applyFill="1" applyBorder="1" applyAlignment="1">
      <alignment vertical="center" wrapText="1"/>
    </xf>
    <xf numFmtId="0" fontId="35" fillId="0" borderId="0" xfId="745" applyFill="1" applyAlignment="1"/>
    <xf numFmtId="0" fontId="35" fillId="0" borderId="0" xfId="745" applyAlignment="1"/>
    <xf numFmtId="0" fontId="35" fillId="0" borderId="0" xfId="745" applyAlignment="1">
      <alignment horizontal="right" vertical="center"/>
    </xf>
    <xf numFmtId="0" fontId="37" fillId="0" borderId="0" xfId="745" applyNumberFormat="1" applyFont="1" applyFill="1" applyAlignment="1" applyProtection="1">
      <alignment horizontal="center" vertical="center" wrapText="1"/>
    </xf>
    <xf numFmtId="0" fontId="37" fillId="0" borderId="0" xfId="745" applyNumberFormat="1" applyFont="1" applyFill="1" applyAlignment="1" applyProtection="1">
      <alignment horizontal="right" vertical="center" wrapText="1"/>
    </xf>
    <xf numFmtId="0" fontId="12" fillId="0" borderId="0" xfId="800" applyFont="1" applyAlignment="1" applyProtection="1">
      <alignment horizontal="left" vertical="center"/>
    </xf>
    <xf numFmtId="192" fontId="38" fillId="0" borderId="0" xfId="800" applyNumberFormat="1" applyFont="1" applyAlignment="1">
      <alignment horizontal="right" vertical="center"/>
    </xf>
    <xf numFmtId="0" fontId="38" fillId="0" borderId="0" xfId="800" applyFont="1" applyAlignment="1">
      <alignment horizontal="right" vertical="center"/>
    </xf>
    <xf numFmtId="184" fontId="38" fillId="0" borderId="0" xfId="800" applyNumberFormat="1" applyFont="1" applyFill="1" applyBorder="1" applyAlignment="1" applyProtection="1">
      <alignment horizontal="right" vertical="center"/>
    </xf>
    <xf numFmtId="2" fontId="34" fillId="0" borderId="1" xfId="799" applyNumberFormat="1" applyFont="1" applyFill="1" applyBorder="1" applyAlignment="1" applyProtection="1">
      <alignment horizontal="center" vertical="center" wrapText="1"/>
    </xf>
    <xf numFmtId="189" fontId="34" fillId="0" borderId="1" xfId="1012" applyNumberFormat="1" applyFont="1" applyBorder="1" applyAlignment="1">
      <alignment horizontal="center" vertical="center" wrapText="1"/>
    </xf>
    <xf numFmtId="0" fontId="35" fillId="0" borderId="0" xfId="546" applyAlignment="1">
      <alignment horizontal="center" vertical="center"/>
    </xf>
    <xf numFmtId="49" fontId="34" fillId="0" borderId="1" xfId="801" applyNumberFormat="1" applyFont="1" applyFill="1" applyBorder="1" applyAlignment="1" applyProtection="1">
      <alignment horizontal="left" vertical="center"/>
    </xf>
    <xf numFmtId="176" fontId="39" fillId="0" borderId="14" xfId="23" applyNumberFormat="1" applyFont="1" applyFill="1" applyBorder="1" applyAlignment="1" applyProtection="1">
      <alignment horizontal="right" vertical="center" wrapText="1"/>
    </xf>
    <xf numFmtId="176" fontId="40" fillId="0" borderId="14" xfId="23" applyNumberFormat="1" applyFont="1" applyFill="1" applyBorder="1" applyAlignment="1" applyProtection="1">
      <alignment horizontal="right" vertical="center" wrapText="1"/>
    </xf>
    <xf numFmtId="196" fontId="34" fillId="0" borderId="1" xfId="32" applyNumberFormat="1" applyFont="1" applyFill="1" applyBorder="1" applyAlignment="1">
      <alignment horizontal="right" vertical="center" wrapText="1"/>
    </xf>
    <xf numFmtId="49" fontId="32" fillId="0" borderId="1" xfId="801" applyNumberFormat="1" applyFont="1" applyFill="1" applyBorder="1" applyAlignment="1" applyProtection="1">
      <alignment horizontal="left" vertical="center"/>
    </xf>
    <xf numFmtId="176" fontId="36" fillId="0" borderId="14" xfId="23" applyNumberFormat="1" applyFont="1" applyFill="1" applyBorder="1" applyAlignment="1" applyProtection="1">
      <alignment horizontal="right" vertical="center" wrapText="1"/>
    </xf>
    <xf numFmtId="176" fontId="41" fillId="0" borderId="14" xfId="23" applyNumberFormat="1" applyFont="1" applyFill="1" applyBorder="1" applyAlignment="1" applyProtection="1">
      <alignment horizontal="right" vertical="center" wrapText="1"/>
    </xf>
    <xf numFmtId="183" fontId="34" fillId="0" borderId="1" xfId="23" applyNumberFormat="1" applyFont="1" applyFill="1" applyBorder="1" applyAlignment="1">
      <alignment horizontal="right" vertical="center" wrapText="1"/>
    </xf>
    <xf numFmtId="183" fontId="32" fillId="0" borderId="1" xfId="23" applyNumberFormat="1" applyFont="1" applyFill="1" applyBorder="1" applyAlignment="1">
      <alignment horizontal="right" vertical="center" wrapText="1"/>
    </xf>
    <xf numFmtId="176" fontId="34" fillId="0" borderId="1" xfId="934" applyNumberFormat="1" applyFont="1" applyFill="1" applyBorder="1" applyAlignment="1">
      <alignment horizontal="right" vertical="center" wrapText="1"/>
    </xf>
    <xf numFmtId="176" fontId="34" fillId="0" borderId="1" xfId="23" applyNumberFormat="1" applyFont="1" applyFill="1" applyBorder="1" applyAlignment="1" applyProtection="1">
      <alignment horizontal="right" vertical="center" wrapText="1"/>
    </xf>
    <xf numFmtId="176" fontId="32" fillId="0" borderId="1" xfId="934" applyNumberFormat="1" applyFont="1" applyFill="1" applyBorder="1" applyAlignment="1">
      <alignment horizontal="right" vertical="center" wrapText="1"/>
    </xf>
    <xf numFmtId="176" fontId="32" fillId="0" borderId="1" xfId="23" applyNumberFormat="1" applyFont="1" applyFill="1" applyBorder="1" applyAlignment="1" applyProtection="1">
      <alignment horizontal="right" vertical="center" wrapText="1"/>
    </xf>
    <xf numFmtId="176" fontId="39" fillId="0" borderId="1" xfId="23" applyNumberFormat="1" applyFont="1" applyFill="1" applyBorder="1" applyAlignment="1" applyProtection="1">
      <alignment horizontal="right" vertical="center" wrapText="1"/>
    </xf>
    <xf numFmtId="176" fontId="40" fillId="0" borderId="1" xfId="23" applyNumberFormat="1" applyFont="1" applyFill="1" applyBorder="1" applyAlignment="1" applyProtection="1">
      <alignment horizontal="right" vertical="center" wrapText="1"/>
    </xf>
    <xf numFmtId="176" fontId="41" fillId="0" borderId="1" xfId="23" applyNumberFormat="1" applyFont="1" applyFill="1" applyBorder="1" applyAlignment="1" applyProtection="1">
      <alignment horizontal="right" vertical="center" wrapText="1"/>
    </xf>
    <xf numFmtId="176" fontId="36" fillId="0" borderId="1" xfId="23" applyNumberFormat="1" applyFont="1" applyFill="1" applyBorder="1" applyAlignment="1" applyProtection="1">
      <alignment horizontal="right" vertical="center" wrapText="1"/>
    </xf>
    <xf numFmtId="0" fontId="34" fillId="0" borderId="1" xfId="23" applyNumberFormat="1" applyFont="1" applyFill="1" applyBorder="1" applyAlignment="1">
      <alignment horizontal="right" vertical="center" wrapText="1"/>
    </xf>
    <xf numFmtId="176" fontId="34" fillId="0" borderId="1" xfId="23" applyNumberFormat="1" applyFont="1" applyFill="1" applyBorder="1" applyAlignment="1">
      <alignment horizontal="center" vertical="center" wrapText="1"/>
    </xf>
    <xf numFmtId="0" fontId="32" fillId="0" borderId="1" xfId="23" applyNumberFormat="1" applyFont="1" applyFill="1" applyBorder="1" applyAlignment="1">
      <alignment horizontal="right" vertical="center" wrapText="1"/>
    </xf>
    <xf numFmtId="176" fontId="32" fillId="0" borderId="1" xfId="23" applyNumberFormat="1" applyFont="1" applyFill="1" applyBorder="1" applyAlignment="1">
      <alignment horizontal="center" vertical="center" wrapText="1"/>
    </xf>
    <xf numFmtId="3" fontId="34" fillId="0" borderId="1" xfId="23" applyNumberFormat="1" applyFont="1" applyFill="1" applyBorder="1" applyAlignment="1">
      <alignment horizontal="right" vertical="center" wrapText="1"/>
    </xf>
    <xf numFmtId="3" fontId="32" fillId="0" borderId="1" xfId="23" applyNumberFormat="1" applyFont="1" applyFill="1" applyBorder="1" applyAlignment="1">
      <alignment horizontal="right" vertical="center" wrapText="1"/>
    </xf>
    <xf numFmtId="176" fontId="32" fillId="4" borderId="1" xfId="23" applyNumberFormat="1" applyFont="1" applyFill="1" applyBorder="1" applyAlignment="1" applyProtection="1">
      <alignment horizontal="right" vertical="center" wrapText="1"/>
    </xf>
    <xf numFmtId="49" fontId="34" fillId="0" borderId="1" xfId="759" applyNumberFormat="1" applyFont="1" applyFill="1" applyBorder="1" applyAlignment="1" applyProtection="1">
      <alignment horizontal="distributed" vertical="center"/>
    </xf>
    <xf numFmtId="176" fontId="34" fillId="0" borderId="1" xfId="23" applyNumberFormat="1" applyFont="1" applyFill="1" applyBorder="1" applyAlignment="1">
      <alignment horizontal="right" vertical="center" wrapText="1"/>
    </xf>
    <xf numFmtId="49" fontId="34" fillId="0" borderId="1" xfId="759" applyNumberFormat="1" applyFont="1" applyFill="1" applyBorder="1" applyAlignment="1" applyProtection="1">
      <alignment horizontal="left" vertical="center"/>
    </xf>
    <xf numFmtId="176" fontId="35" fillId="0" borderId="0" xfId="745" applyNumberFormat="1" applyAlignment="1">
      <alignment horizontal="right" vertical="center"/>
    </xf>
    <xf numFmtId="0" fontId="35" fillId="0" borderId="0" xfId="546" applyFill="1" applyAlignment="1"/>
    <xf numFmtId="0" fontId="35" fillId="0" borderId="0" xfId="546" applyAlignment="1"/>
    <xf numFmtId="0" fontId="37" fillId="0" borderId="0" xfId="546" applyNumberFormat="1" applyFont="1" applyFill="1" applyAlignment="1" applyProtection="1">
      <alignment horizontal="center" vertical="center" wrapText="1"/>
    </xf>
    <xf numFmtId="0" fontId="32" fillId="0" borderId="0" xfId="546" applyFont="1" applyFill="1" applyAlignment="1" applyProtection="1">
      <alignment horizontal="left" vertical="center"/>
    </xf>
    <xf numFmtId="192" fontId="32" fillId="0" borderId="0" xfId="546" applyNumberFormat="1" applyFont="1" applyFill="1" applyAlignment="1" applyProtection="1">
      <alignment horizontal="right"/>
    </xf>
    <xf numFmtId="0" fontId="42" fillId="0" borderId="0" xfId="546" applyFont="1" applyFill="1" applyAlignment="1">
      <alignment vertical="center"/>
    </xf>
    <xf numFmtId="0" fontId="32" fillId="0" borderId="0" xfId="546" applyFont="1" applyFill="1" applyAlignment="1">
      <alignment horizontal="right" vertical="center"/>
    </xf>
    <xf numFmtId="0" fontId="34" fillId="0" borderId="1" xfId="546" applyNumberFormat="1" applyFont="1" applyFill="1" applyBorder="1" applyAlignment="1" applyProtection="1">
      <alignment horizontal="center" vertical="center"/>
    </xf>
    <xf numFmtId="49" fontId="34" fillId="0" borderId="1" xfId="344" applyNumberFormat="1" applyFont="1" applyFill="1" applyBorder="1" applyAlignment="1" applyProtection="1">
      <alignment vertical="center"/>
    </xf>
    <xf numFmtId="176" fontId="34" fillId="0" borderId="1" xfId="722" applyNumberFormat="1" applyFont="1" applyFill="1" applyBorder="1" applyAlignment="1">
      <alignment horizontal="right" vertical="center" wrapText="1"/>
    </xf>
    <xf numFmtId="49" fontId="32" fillId="0" borderId="1" xfId="344" applyNumberFormat="1" applyFont="1" applyFill="1" applyBorder="1" applyAlignment="1" applyProtection="1">
      <alignment vertical="center"/>
    </xf>
    <xf numFmtId="176" fontId="32" fillId="0" borderId="1" xfId="722" applyNumberFormat="1" applyFont="1" applyFill="1" applyBorder="1" applyAlignment="1">
      <alignment horizontal="right" vertical="center" wrapText="1"/>
    </xf>
    <xf numFmtId="49" fontId="34" fillId="0" borderId="1" xfId="344" applyNumberFormat="1" applyFont="1" applyFill="1" applyBorder="1" applyAlignment="1" applyProtection="1">
      <alignment vertical="center" wrapText="1"/>
    </xf>
    <xf numFmtId="176" fontId="32" fillId="0" borderId="1" xfId="23" applyNumberFormat="1" applyFont="1" applyFill="1" applyBorder="1" applyAlignment="1">
      <alignment horizontal="right" vertical="center" wrapText="1"/>
    </xf>
    <xf numFmtId="196" fontId="32" fillId="0" borderId="1" xfId="32" applyNumberFormat="1" applyFont="1" applyFill="1" applyBorder="1" applyAlignment="1">
      <alignment horizontal="right" vertical="center" wrapText="1"/>
    </xf>
    <xf numFmtId="0" fontId="35" fillId="0" borderId="1" xfId="546" applyBorder="1" applyAlignment="1"/>
    <xf numFmtId="205" fontId="43" fillId="0" borderId="1" xfId="0" applyNumberFormat="1" applyFont="1" applyFill="1" applyBorder="1" applyAlignment="1">
      <alignment horizontal="right" vertical="center"/>
    </xf>
    <xf numFmtId="196" fontId="32" fillId="0" borderId="1" xfId="32" applyNumberFormat="1" applyFont="1" applyFill="1" applyBorder="1" applyAlignment="1" applyProtection="1">
      <alignment horizontal="right" vertical="center" wrapText="1"/>
    </xf>
    <xf numFmtId="196" fontId="34" fillId="0" borderId="1" xfId="32" applyNumberFormat="1" applyFont="1" applyFill="1" applyBorder="1" applyAlignment="1" applyProtection="1">
      <alignment horizontal="right" vertical="center" wrapText="1"/>
    </xf>
    <xf numFmtId="176" fontId="35" fillId="0" borderId="0" xfId="546" applyNumberFormat="1" applyAlignment="1"/>
    <xf numFmtId="0" fontId="35" fillId="0" borderId="0" xfId="782" applyFill="1" applyAlignment="1"/>
    <xf numFmtId="0" fontId="35" fillId="0" borderId="0" xfId="782" applyAlignment="1"/>
    <xf numFmtId="0" fontId="37" fillId="0" borderId="0" xfId="782" applyNumberFormat="1" applyFont="1" applyFill="1" applyAlignment="1" applyProtection="1">
      <alignment horizontal="center" vertical="center" wrapText="1"/>
    </xf>
    <xf numFmtId="0" fontId="12" fillId="0" borderId="0" xfId="560" applyFont="1" applyAlignment="1" applyProtection="1">
      <alignment horizontal="left" vertical="center"/>
    </xf>
    <xf numFmtId="0" fontId="38" fillId="0" borderId="0" xfId="560" applyFont="1" applyAlignment="1"/>
    <xf numFmtId="188" fontId="38" fillId="0" borderId="0" xfId="560" applyNumberFormat="1" applyFont="1" applyAlignment="1"/>
    <xf numFmtId="184" fontId="44" fillId="0" borderId="0" xfId="560" applyNumberFormat="1" applyFont="1" applyFill="1" applyBorder="1" applyAlignment="1" applyProtection="1">
      <alignment horizontal="right" vertical="center"/>
    </xf>
    <xf numFmtId="0" fontId="35" fillId="0" borderId="0" xfId="782" applyAlignment="1">
      <alignment horizontal="center" vertical="center"/>
    </xf>
    <xf numFmtId="0" fontId="45" fillId="0" borderId="0" xfId="1011" applyFont="1" applyAlignment="1">
      <alignment horizontal="center" vertical="center"/>
    </xf>
    <xf numFmtId="49" fontId="34" fillId="0" borderId="1" xfId="801" applyNumberFormat="1" applyFont="1" applyFill="1" applyBorder="1" applyAlignment="1" applyProtection="1">
      <alignment horizontal="left" vertical="center" wrapText="1"/>
    </xf>
    <xf numFmtId="176" fontId="41" fillId="0" borderId="15" xfId="23" applyNumberFormat="1" applyFont="1" applyFill="1" applyBorder="1" applyAlignment="1" applyProtection="1">
      <alignment horizontal="right" vertical="center" wrapText="1"/>
    </xf>
    <xf numFmtId="176" fontId="36" fillId="0" borderId="15" xfId="23" applyNumberFormat="1" applyFont="1" applyFill="1" applyBorder="1" applyAlignment="1" applyProtection="1">
      <alignment horizontal="right" vertical="center" wrapText="1"/>
    </xf>
    <xf numFmtId="49" fontId="34" fillId="0" borderId="1" xfId="759" applyNumberFormat="1" applyFont="1" applyFill="1" applyBorder="1" applyAlignment="1" applyProtection="1">
      <alignment horizontal="left" vertical="center" wrapText="1"/>
    </xf>
    <xf numFmtId="176" fontId="35" fillId="0" borderId="0" xfId="782" applyNumberFormat="1" applyAlignment="1"/>
    <xf numFmtId="0" fontId="35" fillId="0" borderId="0" xfId="782" applyAlignment="1">
      <alignment vertical="center"/>
    </xf>
    <xf numFmtId="0" fontId="32" fillId="0" borderId="0" xfId="782" applyFont="1" applyFill="1" applyAlignment="1" applyProtection="1">
      <alignment horizontal="left" vertical="center"/>
    </xf>
    <xf numFmtId="4" fontId="32" fillId="0" borderId="0" xfId="782" applyNumberFormat="1" applyFont="1" applyFill="1" applyAlignment="1" applyProtection="1">
      <alignment horizontal="right" vertical="center"/>
    </xf>
    <xf numFmtId="188" fontId="42" fillId="0" borderId="0" xfId="782" applyNumberFormat="1" applyFont="1" applyFill="1" applyAlignment="1">
      <alignment vertical="center"/>
    </xf>
    <xf numFmtId="0" fontId="32" fillId="0" borderId="0" xfId="782" applyFont="1" applyFill="1" applyAlignment="1">
      <alignment horizontal="right" vertical="center"/>
    </xf>
    <xf numFmtId="0" fontId="34" fillId="0" borderId="1" xfId="778" applyNumberFormat="1" applyFont="1" applyFill="1" applyBorder="1" applyAlignment="1" applyProtection="1">
      <alignment horizontal="center" vertical="center"/>
    </xf>
    <xf numFmtId="49" fontId="34" fillId="0" borderId="1" xfId="783" applyNumberFormat="1" applyFont="1" applyFill="1" applyBorder="1" applyAlignment="1" applyProtection="1">
      <alignment vertical="center"/>
    </xf>
    <xf numFmtId="176" fontId="39" fillId="0" borderId="14" xfId="951" applyNumberFormat="1" applyFont="1" applyFill="1" applyBorder="1" applyAlignment="1">
      <alignment horizontal="right" vertical="center" wrapText="1"/>
    </xf>
    <xf numFmtId="0" fontId="45" fillId="0" borderId="0" xfId="1011" applyFont="1">
      <alignment vertical="center"/>
    </xf>
    <xf numFmtId="49" fontId="32" fillId="0" borderId="1" xfId="783" applyNumberFormat="1" applyFont="1" applyFill="1" applyBorder="1" applyAlignment="1" applyProtection="1">
      <alignment vertical="center"/>
    </xf>
    <xf numFmtId="176" fontId="41" fillId="0" borderId="14" xfId="951" applyNumberFormat="1" applyFont="1" applyFill="1" applyBorder="1" applyAlignment="1">
      <alignment horizontal="right" vertical="center" wrapText="1"/>
    </xf>
    <xf numFmtId="176" fontId="32" fillId="0" borderId="1" xfId="951" applyNumberFormat="1" applyFont="1" applyBorder="1" applyAlignment="1">
      <alignment horizontal="right" vertical="center" wrapText="1"/>
    </xf>
    <xf numFmtId="176" fontId="32" fillId="0" borderId="1" xfId="722" applyNumberFormat="1" applyFont="1" applyBorder="1" applyAlignment="1">
      <alignment horizontal="right" vertical="center" wrapText="1"/>
    </xf>
    <xf numFmtId="176" fontId="39" fillId="0" borderId="16" xfId="951" applyNumberFormat="1" applyFont="1" applyFill="1" applyBorder="1" applyAlignment="1">
      <alignment horizontal="right" vertical="center" wrapText="1"/>
    </xf>
    <xf numFmtId="0" fontId="39" fillId="0" borderId="1" xfId="0" applyFont="1" applyFill="1" applyBorder="1" applyAlignment="1" applyProtection="1">
      <alignment vertical="center"/>
      <protection locked="0"/>
    </xf>
    <xf numFmtId="176" fontId="41" fillId="0" borderId="16" xfId="951" applyNumberFormat="1" applyFont="1" applyFill="1" applyBorder="1" applyAlignment="1">
      <alignment horizontal="right" vertical="center" wrapText="1"/>
    </xf>
    <xf numFmtId="0" fontId="41" fillId="0" borderId="1" xfId="0" applyFont="1" applyFill="1" applyBorder="1" applyAlignment="1" applyProtection="1">
      <alignment vertical="center"/>
      <protection locked="0"/>
    </xf>
    <xf numFmtId="176" fontId="39" fillId="0" borderId="15" xfId="951" applyNumberFormat="1" applyFont="1" applyFill="1" applyBorder="1" applyAlignment="1">
      <alignment horizontal="right" vertical="center" wrapText="1"/>
    </xf>
    <xf numFmtId="196" fontId="32" fillId="0" borderId="1" xfId="833" applyNumberFormat="1" applyFont="1" applyFill="1" applyBorder="1" applyAlignment="1">
      <alignment horizontal="right" vertical="center" wrapText="1"/>
    </xf>
    <xf numFmtId="176" fontId="34" fillId="0" borderId="1" xfId="951" applyNumberFormat="1" applyFont="1" applyBorder="1" applyAlignment="1">
      <alignment horizontal="right" vertical="center" wrapText="1"/>
    </xf>
    <xf numFmtId="176" fontId="34" fillId="0" borderId="1" xfId="722" applyNumberFormat="1" applyFont="1" applyBorder="1" applyAlignment="1">
      <alignment horizontal="right" vertical="center" wrapText="1"/>
    </xf>
    <xf numFmtId="176" fontId="39" fillId="0" borderId="14" xfId="954" applyNumberFormat="1" applyFont="1" applyFill="1" applyBorder="1" applyAlignment="1">
      <alignment horizontal="right" vertical="center" wrapText="1"/>
    </xf>
    <xf numFmtId="189" fontId="39" fillId="0" borderId="14" xfId="954" applyNumberFormat="1" applyFont="1" applyFill="1" applyBorder="1" applyAlignment="1">
      <alignment horizontal="right" vertical="center" wrapText="1"/>
    </xf>
    <xf numFmtId="176" fontId="41" fillId="0" borderId="14" xfId="954" applyNumberFormat="1" applyFont="1" applyFill="1" applyBorder="1" applyAlignment="1">
      <alignment horizontal="right" vertical="center" wrapText="1"/>
    </xf>
    <xf numFmtId="176" fontId="34" fillId="0" borderId="1" xfId="951" applyNumberFormat="1" applyFont="1" applyFill="1" applyBorder="1" applyAlignment="1">
      <alignment horizontal="right" vertical="center" wrapText="1"/>
    </xf>
    <xf numFmtId="49" fontId="34" fillId="0" borderId="1" xfId="759" applyNumberFormat="1" applyFont="1" applyFill="1" applyBorder="1" applyAlignment="1" applyProtection="1">
      <alignment vertical="center"/>
    </xf>
    <xf numFmtId="0" fontId="35" fillId="0" borderId="0" xfId="1012">
      <alignment vertical="center"/>
    </xf>
    <xf numFmtId="0" fontId="9" fillId="0" borderId="0" xfId="1012" applyFont="1" applyAlignment="1">
      <alignment horizontal="center" vertical="center" wrapText="1"/>
    </xf>
    <xf numFmtId="0" fontId="35" fillId="0" borderId="0" xfId="1012" applyFill="1">
      <alignment vertical="center"/>
    </xf>
    <xf numFmtId="0" fontId="1" fillId="0" borderId="0" xfId="0" applyFont="1" applyFill="1" applyAlignment="1">
      <alignment vertical="center"/>
    </xf>
    <xf numFmtId="0" fontId="46" fillId="0" borderId="0" xfId="834" applyFont="1" applyAlignment="1">
      <alignment horizontal="center" vertical="center" shrinkToFit="1"/>
    </xf>
    <xf numFmtId="0" fontId="10" fillId="0" borderId="0" xfId="834" applyFont="1" applyAlignment="1">
      <alignment horizontal="center" vertical="center" shrinkToFit="1"/>
    </xf>
    <xf numFmtId="0" fontId="12" fillId="0" borderId="0" xfId="834" applyFont="1" applyBorder="1" applyAlignment="1">
      <alignment horizontal="left" vertical="center" wrapText="1"/>
    </xf>
    <xf numFmtId="0" fontId="12" fillId="0" borderId="0" xfId="0" applyFont="1" applyFill="1" applyAlignment="1">
      <alignment horizontal="right"/>
    </xf>
    <xf numFmtId="0" fontId="34" fillId="0" borderId="1" xfId="1015" applyFont="1" applyBorder="1" applyAlignment="1">
      <alignment horizontal="center" vertical="center"/>
    </xf>
    <xf numFmtId="49" fontId="34" fillId="0" borderId="1" xfId="0" applyNumberFormat="1" applyFont="1" applyFill="1" applyBorder="1" applyAlignment="1" applyProtection="1">
      <alignment vertical="center" wrapText="1"/>
    </xf>
    <xf numFmtId="176" fontId="32" fillId="0" borderId="1" xfId="23" applyNumberFormat="1" applyFont="1" applyBorder="1" applyAlignment="1">
      <alignment horizontal="right" vertical="center" wrapText="1"/>
    </xf>
    <xf numFmtId="0" fontId="32" fillId="0" borderId="1" xfId="51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43" fillId="0" borderId="1" xfId="1012" applyFont="1" applyFill="1" applyBorder="1">
      <alignment vertical="center"/>
    </xf>
    <xf numFmtId="0" fontId="10" fillId="0" borderId="0" xfId="833" applyFont="1" applyAlignment="1">
      <alignment horizontal="center" vertical="center" shrinkToFit="1"/>
    </xf>
    <xf numFmtId="0" fontId="12" fillId="0" borderId="0" xfId="833" applyFont="1" applyAlignment="1">
      <alignment horizontal="left" vertical="center" wrapText="1"/>
    </xf>
    <xf numFmtId="0" fontId="12" fillId="0" borderId="0" xfId="833" applyFont="1" applyFill="1" applyAlignment="1">
      <alignment horizontal="left" vertical="center" wrapText="1"/>
    </xf>
    <xf numFmtId="189" fontId="32" fillId="0" borderId="0" xfId="1013" applyNumberFormat="1" applyFont="1" applyBorder="1" applyAlignment="1">
      <alignment horizontal="right" vertical="center"/>
    </xf>
    <xf numFmtId="0" fontId="34" fillId="0" borderId="1" xfId="1013" applyFont="1" applyBorder="1" applyAlignment="1">
      <alignment horizontal="center" vertical="center"/>
    </xf>
    <xf numFmtId="0" fontId="0" fillId="0" borderId="0" xfId="0" applyFont="1" applyAlignment="1"/>
    <xf numFmtId="176" fontId="34" fillId="0" borderId="1" xfId="1012" applyNumberFormat="1" applyFont="1" applyFill="1" applyBorder="1" applyAlignment="1">
      <alignment horizontal="right" vertical="center" wrapText="1"/>
    </xf>
    <xf numFmtId="176" fontId="32" fillId="0" borderId="1" xfId="1012" applyNumberFormat="1" applyFont="1" applyFill="1" applyBorder="1" applyAlignment="1">
      <alignment horizontal="right" vertical="center" wrapText="1"/>
    </xf>
    <xf numFmtId="196" fontId="32" fillId="0" borderId="1" xfId="1012" applyNumberFormat="1" applyFont="1" applyBorder="1" applyAlignment="1">
      <alignment horizontal="right" vertical="center" wrapText="1"/>
    </xf>
    <xf numFmtId="196" fontId="34" fillId="0" borderId="1" xfId="1012" applyNumberFormat="1" applyFont="1" applyBorder="1" applyAlignment="1">
      <alignment horizontal="right" vertical="center" wrapText="1"/>
    </xf>
    <xf numFmtId="49" fontId="32" fillId="0" borderId="1" xfId="0" applyNumberFormat="1" applyFont="1" applyFill="1" applyBorder="1" applyAlignment="1" applyProtection="1">
      <alignment vertical="center" wrapText="1"/>
    </xf>
    <xf numFmtId="0" fontId="34" fillId="4" borderId="1" xfId="1012" applyFont="1" applyFill="1" applyBorder="1" applyAlignment="1">
      <alignment horizontal="distributed" vertical="center" wrapText="1"/>
    </xf>
    <xf numFmtId="0" fontId="34" fillId="0" borderId="1" xfId="510" applyNumberFormat="1" applyFont="1" applyFill="1" applyBorder="1" applyAlignment="1">
      <alignment horizontal="left" vertical="center" wrapText="1"/>
    </xf>
    <xf numFmtId="0" fontId="32" fillId="0" borderId="1" xfId="510" applyNumberFormat="1" applyFont="1" applyFill="1" applyBorder="1" applyAlignment="1">
      <alignment horizontal="left" vertical="center" wrapText="1" indent="1"/>
    </xf>
    <xf numFmtId="176" fontId="12" fillId="0" borderId="1" xfId="0" applyNumberFormat="1" applyFont="1" applyFill="1" applyBorder="1" applyAlignment="1">
      <alignment horizontal="right" vertical="center" wrapText="1"/>
    </xf>
    <xf numFmtId="0" fontId="34" fillId="4" borderId="1" xfId="1012" applyFont="1" applyFill="1" applyBorder="1" applyAlignment="1">
      <alignment horizontal="left" vertical="center" wrapText="1"/>
    </xf>
    <xf numFmtId="176" fontId="11" fillId="0" borderId="1" xfId="0" applyNumberFormat="1" applyFont="1" applyFill="1" applyBorder="1" applyAlignment="1">
      <alignment horizontal="right" vertical="center" wrapText="1"/>
    </xf>
    <xf numFmtId="41" fontId="0" fillId="0" borderId="0" xfId="0" applyNumberFormat="1" applyAlignment="1"/>
    <xf numFmtId="176" fontId="0" fillId="0" borderId="0" xfId="0" applyNumberFormat="1" applyAlignment="1"/>
    <xf numFmtId="0" fontId="35" fillId="0" borderId="0" xfId="510" applyAlignment="1"/>
    <xf numFmtId="0" fontId="47" fillId="2" borderId="0" xfId="510" applyFont="1" applyFill="1" applyAlignment="1"/>
    <xf numFmtId="0" fontId="48" fillId="2" borderId="0" xfId="833" applyFont="1" applyFill="1" applyAlignment="1">
      <alignment horizontal="center" vertical="center" shrinkToFit="1"/>
    </xf>
    <xf numFmtId="0" fontId="49" fillId="2" borderId="0" xfId="833" applyFont="1" applyFill="1" applyAlignment="1">
      <alignment horizontal="left" vertical="center" wrapText="1"/>
    </xf>
    <xf numFmtId="0" fontId="32" fillId="0" borderId="0" xfId="510" applyFont="1" applyAlignment="1">
      <alignment horizontal="right" vertical="center"/>
    </xf>
    <xf numFmtId="0" fontId="34" fillId="0" borderId="1" xfId="510" applyFont="1" applyFill="1" applyBorder="1" applyAlignment="1">
      <alignment horizontal="center" vertical="center" wrapText="1"/>
    </xf>
    <xf numFmtId="189" fontId="34" fillId="2" borderId="1" xfId="1012" applyNumberFormat="1" applyFont="1" applyFill="1" applyBorder="1" applyAlignment="1">
      <alignment horizontal="center" vertical="center" wrapText="1"/>
    </xf>
    <xf numFmtId="176" fontId="50" fillId="2" borderId="1" xfId="23" applyNumberFormat="1" applyFont="1" applyFill="1" applyBorder="1" applyAlignment="1">
      <alignment horizontal="right" vertical="center" wrapText="1"/>
    </xf>
    <xf numFmtId="49" fontId="32" fillId="2" borderId="1" xfId="0" applyNumberFormat="1" applyFont="1" applyFill="1" applyBorder="1" applyAlignment="1" applyProtection="1">
      <alignment vertical="center" wrapText="1"/>
    </xf>
    <xf numFmtId="0" fontId="44" fillId="2" borderId="1" xfId="0" applyFont="1" applyFill="1" applyBorder="1" applyAlignment="1" applyProtection="1">
      <alignment horizontal="right" vertical="center"/>
      <protection locked="0"/>
    </xf>
    <xf numFmtId="196" fontId="11" fillId="0" borderId="1" xfId="833" applyNumberFormat="1" applyFont="1" applyFill="1" applyBorder="1" applyAlignment="1">
      <alignment horizontal="right" vertical="center" wrapText="1"/>
    </xf>
    <xf numFmtId="196" fontId="12" fillId="0" borderId="1" xfId="0" applyNumberFormat="1" applyFont="1" applyBorder="1" applyAlignment="1">
      <alignment horizontal="right" vertical="center" wrapText="1"/>
    </xf>
    <xf numFmtId="0" fontId="44" fillId="2" borderId="1" xfId="0" applyNumberFormat="1" applyFont="1" applyFill="1" applyBorder="1" applyAlignment="1" applyProtection="1">
      <alignment horizontal="right" vertical="center"/>
    </xf>
    <xf numFmtId="196" fontId="12" fillId="0" borderId="1" xfId="833" applyNumberFormat="1" applyFont="1" applyFill="1" applyBorder="1" applyAlignment="1">
      <alignment horizontal="right" vertical="center" wrapText="1"/>
    </xf>
    <xf numFmtId="3" fontId="44" fillId="2" borderId="1" xfId="0" applyNumberFormat="1" applyFont="1" applyFill="1" applyBorder="1" applyAlignment="1" applyProtection="1">
      <alignment horizontal="right" vertical="center" wrapText="1"/>
      <protection locked="0"/>
    </xf>
    <xf numFmtId="4" fontId="51" fillId="2" borderId="1" xfId="1333" applyNumberFormat="1" applyFont="1" applyFill="1" applyBorder="1" applyAlignment="1" applyProtection="1">
      <alignment horizontal="right" vertical="center"/>
    </xf>
    <xf numFmtId="4" fontId="52" fillId="2" borderId="1" xfId="1333" applyNumberFormat="1" applyFont="1" applyFill="1" applyBorder="1" applyAlignment="1" applyProtection="1">
      <alignment horizontal="right" vertical="center"/>
    </xf>
    <xf numFmtId="176" fontId="34" fillId="0" borderId="1" xfId="833" applyNumberFormat="1" applyFont="1" applyFill="1" applyBorder="1" applyAlignment="1">
      <alignment horizontal="right" vertical="center" wrapText="1"/>
    </xf>
    <xf numFmtId="176" fontId="34" fillId="2" borderId="1" xfId="833" applyNumberFormat="1" applyFont="1" applyFill="1" applyBorder="1" applyAlignment="1">
      <alignment horizontal="right" vertical="center" wrapText="1"/>
    </xf>
    <xf numFmtId="176" fontId="32" fillId="0" borderId="1" xfId="833" applyNumberFormat="1" applyFont="1" applyFill="1" applyBorder="1" applyAlignment="1">
      <alignment horizontal="right" vertical="center" wrapText="1"/>
    </xf>
    <xf numFmtId="176" fontId="32" fillId="2" borderId="1" xfId="833" applyNumberFormat="1" applyFont="1" applyFill="1" applyBorder="1" applyAlignment="1">
      <alignment horizontal="right" vertical="center" wrapText="1"/>
    </xf>
    <xf numFmtId="176" fontId="34" fillId="2" borderId="1" xfId="1012" applyNumberFormat="1" applyFont="1" applyFill="1" applyBorder="1" applyAlignment="1">
      <alignment horizontal="right" vertical="center" wrapText="1"/>
    </xf>
    <xf numFmtId="176" fontId="32" fillId="2" borderId="1" xfId="1012" applyNumberFormat="1" applyFont="1" applyFill="1" applyBorder="1" applyAlignment="1">
      <alignment horizontal="right" vertical="center" wrapText="1"/>
    </xf>
    <xf numFmtId="176" fontId="32" fillId="2" borderId="1" xfId="1213" applyNumberFormat="1" applyFont="1" applyFill="1" applyBorder="1" applyAlignment="1">
      <alignment horizontal="right" vertical="center" wrapText="1"/>
    </xf>
    <xf numFmtId="176" fontId="34" fillId="2" borderId="1" xfId="1213" applyNumberFormat="1" applyFont="1" applyFill="1" applyBorder="1" applyAlignment="1">
      <alignment horizontal="right" vertical="center" wrapText="1"/>
    </xf>
    <xf numFmtId="196" fontId="11" fillId="0" borderId="1" xfId="0" applyNumberFormat="1" applyFont="1" applyBorder="1" applyAlignment="1">
      <alignment horizontal="right" vertical="center" wrapText="1"/>
    </xf>
    <xf numFmtId="0" fontId="11" fillId="0" borderId="1" xfId="0" applyFont="1" applyBorder="1" applyAlignment="1">
      <alignment horizontal="distributed" vertical="center" wrapText="1"/>
    </xf>
    <xf numFmtId="176" fontId="34" fillId="2" borderId="1" xfId="23" applyNumberFormat="1" applyFont="1" applyFill="1" applyBorder="1" applyAlignment="1">
      <alignment horizontal="right" vertical="center" wrapText="1"/>
    </xf>
    <xf numFmtId="49" fontId="34" fillId="0" borderId="1" xfId="0" applyNumberFormat="1" applyFont="1" applyFill="1" applyBorder="1" applyAlignment="1" applyProtection="1">
      <alignment horizontal="center" vertical="center" wrapText="1"/>
    </xf>
    <xf numFmtId="196" fontId="34" fillId="0" borderId="1" xfId="833" applyNumberFormat="1" applyFont="1" applyFill="1" applyBorder="1" applyAlignment="1">
      <alignment horizontal="right" vertical="center" wrapText="1"/>
    </xf>
    <xf numFmtId="49" fontId="34" fillId="0" borderId="1" xfId="0" applyNumberFormat="1" applyFont="1" applyFill="1" applyBorder="1" applyAlignment="1" applyProtection="1">
      <alignment horizontal="left" vertical="center" wrapText="1"/>
    </xf>
    <xf numFmtId="176" fontId="34" fillId="0" borderId="1" xfId="0" applyNumberFormat="1" applyFont="1" applyFill="1" applyBorder="1" applyAlignment="1">
      <alignment horizontal="right" vertical="center" wrapText="1"/>
    </xf>
    <xf numFmtId="41" fontId="35" fillId="0" borderId="0" xfId="510" applyNumberFormat="1" applyAlignment="1"/>
    <xf numFmtId="176" fontId="35" fillId="0" borderId="0" xfId="510" applyNumberFormat="1" applyAlignment="1"/>
    <xf numFmtId="0" fontId="32" fillId="0" borderId="0" xfId="510" applyFont="1" applyAlignment="1"/>
    <xf numFmtId="0" fontId="35" fillId="0" borderId="0" xfId="510" applyFill="1" applyAlignment="1"/>
    <xf numFmtId="0" fontId="10" fillId="4" borderId="0" xfId="833" applyFont="1" applyFill="1" applyAlignment="1">
      <alignment horizontal="center" vertical="center" shrinkToFit="1"/>
    </xf>
    <xf numFmtId="0" fontId="53" fillId="4" borderId="0" xfId="833" applyFont="1" applyFill="1" applyAlignment="1">
      <alignment vertical="center" shrinkToFit="1"/>
    </xf>
    <xf numFmtId="0" fontId="12" fillId="4" borderId="0" xfId="833" applyFont="1" applyFill="1" applyAlignment="1">
      <alignment horizontal="left" vertical="center" wrapText="1"/>
    </xf>
    <xf numFmtId="0" fontId="32" fillId="4" borderId="0" xfId="510" applyFont="1" applyFill="1" applyAlignment="1">
      <alignment horizontal="right" vertical="center"/>
    </xf>
    <xf numFmtId="189" fontId="35" fillId="4" borderId="0" xfId="1013" applyNumberFormat="1" applyFont="1" applyFill="1" applyBorder="1" applyAlignment="1">
      <alignment vertical="center"/>
    </xf>
    <xf numFmtId="0" fontId="34" fillId="4" borderId="1" xfId="1013" applyFont="1" applyFill="1" applyBorder="1" applyAlignment="1">
      <alignment horizontal="distributed" vertical="center" wrapText="1" indent="3"/>
    </xf>
    <xf numFmtId="0" fontId="35" fillId="4" borderId="0" xfId="510" applyFill="1" applyAlignment="1"/>
    <xf numFmtId="41" fontId="11" fillId="0" borderId="1" xfId="0" applyNumberFormat="1" applyFont="1" applyBorder="1" applyAlignment="1">
      <alignment horizontal="right" vertical="center" wrapText="1"/>
    </xf>
    <xf numFmtId="0" fontId="35" fillId="4" borderId="0" xfId="546" applyFill="1" applyAlignment="1"/>
    <xf numFmtId="41" fontId="32" fillId="0" borderId="1" xfId="1012" applyNumberFormat="1" applyFont="1" applyBorder="1" applyAlignment="1">
      <alignment horizontal="right" vertical="center" wrapText="1"/>
    </xf>
    <xf numFmtId="41" fontId="34" fillId="0" borderId="1" xfId="1012" applyNumberFormat="1" applyFont="1" applyBorder="1" applyAlignment="1">
      <alignment horizontal="right" vertical="center" wrapText="1"/>
    </xf>
    <xf numFmtId="0" fontId="32" fillId="0" borderId="1" xfId="738" applyNumberFormat="1" applyFont="1" applyFill="1" applyBorder="1" applyAlignment="1">
      <alignment horizontal="left" vertical="center" wrapText="1"/>
    </xf>
    <xf numFmtId="0" fontId="34" fillId="0" borderId="1" xfId="1013" applyFont="1" applyFill="1" applyBorder="1" applyAlignment="1">
      <alignment horizontal="left" vertical="center" wrapText="1"/>
    </xf>
    <xf numFmtId="0" fontId="32" fillId="0" borderId="1" xfId="738" applyNumberFormat="1" applyFont="1" applyFill="1" applyBorder="1" applyAlignment="1">
      <alignment horizontal="left" vertical="center" wrapText="1" indent="2"/>
    </xf>
    <xf numFmtId="0" fontId="32" fillId="0" borderId="1" xfId="738" applyNumberFormat="1" applyFont="1" applyFill="1" applyBorder="1" applyAlignment="1">
      <alignment horizontal="left" vertical="center" wrapText="1" indent="1"/>
    </xf>
    <xf numFmtId="41" fontId="32" fillId="0" borderId="1" xfId="1012" applyNumberFormat="1" applyFont="1" applyFill="1" applyBorder="1" applyAlignment="1">
      <alignment horizontal="right" vertical="center" wrapText="1"/>
    </xf>
    <xf numFmtId="0" fontId="34" fillId="0" borderId="1" xfId="738" applyNumberFormat="1" applyFont="1" applyFill="1" applyBorder="1" applyAlignment="1">
      <alignment horizontal="left" vertical="center" wrapText="1"/>
    </xf>
    <xf numFmtId="41" fontId="34" fillId="0" borderId="1" xfId="1012" applyNumberFormat="1" applyFont="1" applyFill="1" applyBorder="1" applyAlignment="1">
      <alignment horizontal="right" vertical="center" wrapText="1"/>
    </xf>
    <xf numFmtId="41" fontId="34" fillId="4" borderId="1" xfId="1012" applyNumberFormat="1" applyFont="1" applyFill="1" applyBorder="1" applyAlignment="1">
      <alignment horizontal="right" vertical="center" wrapText="1"/>
    </xf>
    <xf numFmtId="41" fontId="35" fillId="0" borderId="0" xfId="510" applyNumberFormat="1" applyFill="1" applyAlignment="1"/>
    <xf numFmtId="0" fontId="10" fillId="0" borderId="0" xfId="833" applyFont="1" applyFill="1" applyAlignment="1">
      <alignment horizontal="center" vertical="center" shrinkToFit="1"/>
    </xf>
    <xf numFmtId="184" fontId="32" fillId="0" borderId="0" xfId="745" applyNumberFormat="1" applyFont="1" applyFill="1" applyBorder="1" applyAlignment="1" applyProtection="1">
      <alignment horizontal="left" vertical="center"/>
    </xf>
    <xf numFmtId="0" fontId="32" fillId="0" borderId="0" xfId="510" applyFont="1" applyFill="1" applyBorder="1" applyAlignment="1">
      <alignment vertical="center"/>
    </xf>
    <xf numFmtId="0" fontId="32" fillId="0" borderId="0" xfId="510" applyFont="1" applyFill="1" applyAlignment="1">
      <alignment vertical="center"/>
    </xf>
    <xf numFmtId="184" fontId="38" fillId="0" borderId="0" xfId="745" applyNumberFormat="1" applyFont="1" applyFill="1" applyBorder="1" applyAlignment="1" applyProtection="1">
      <alignment horizontal="right" vertical="center"/>
    </xf>
    <xf numFmtId="41" fontId="34" fillId="0" borderId="1" xfId="1213" applyNumberFormat="1" applyFont="1" applyFill="1" applyBorder="1" applyAlignment="1">
      <alignment horizontal="right" vertical="center" wrapText="1"/>
    </xf>
    <xf numFmtId="0" fontId="54" fillId="4" borderId="0" xfId="1011" applyFont="1" applyFill="1">
      <alignment vertical="center"/>
    </xf>
    <xf numFmtId="41" fontId="32" fillId="0" borderId="1" xfId="1213" applyNumberFormat="1" applyFont="1" applyFill="1" applyBorder="1" applyAlignment="1">
      <alignment horizontal="right" vertical="center" wrapText="1"/>
    </xf>
    <xf numFmtId="41" fontId="55" fillId="0" borderId="1" xfId="0" applyNumberFormat="1" applyFont="1" applyFill="1" applyBorder="1" applyAlignment="1">
      <alignment horizontal="right" vertical="center" wrapText="1"/>
    </xf>
    <xf numFmtId="41" fontId="44" fillId="0" borderId="1" xfId="0" applyNumberFormat="1" applyFont="1" applyFill="1" applyBorder="1" applyAlignment="1">
      <alignment horizontal="right" vertical="center" wrapText="1"/>
    </xf>
    <xf numFmtId="41" fontId="32" fillId="0" borderId="1" xfId="0" applyNumberFormat="1" applyFont="1" applyFill="1" applyBorder="1" applyAlignment="1" applyProtection="1">
      <alignment horizontal="right" vertical="center" wrapText="1"/>
    </xf>
    <xf numFmtId="41" fontId="12" fillId="0" borderId="1" xfId="0" applyNumberFormat="1" applyFont="1" applyFill="1" applyBorder="1" applyAlignment="1">
      <alignment horizontal="right" vertical="center" wrapText="1"/>
    </xf>
    <xf numFmtId="41" fontId="32" fillId="0" borderId="1" xfId="833" applyNumberFormat="1" applyFont="1" applyFill="1" applyBorder="1" applyAlignment="1">
      <alignment horizontal="right" vertical="center" wrapText="1"/>
    </xf>
    <xf numFmtId="41" fontId="34" fillId="0" borderId="1" xfId="0" applyNumberFormat="1" applyFont="1" applyFill="1" applyBorder="1" applyAlignment="1" applyProtection="1">
      <alignment horizontal="right" vertical="center" wrapText="1"/>
    </xf>
    <xf numFmtId="41" fontId="34" fillId="0" borderId="1" xfId="833" applyNumberFormat="1" applyFont="1" applyFill="1" applyBorder="1" applyAlignment="1">
      <alignment horizontal="right" vertical="center" wrapText="1"/>
    </xf>
    <xf numFmtId="49" fontId="32" fillId="0" borderId="1" xfId="0" applyNumberFormat="1" applyFont="1" applyFill="1" applyBorder="1" applyAlignment="1" applyProtection="1">
      <alignment horizontal="center" vertical="center" wrapText="1"/>
    </xf>
    <xf numFmtId="0" fontId="56" fillId="0" borderId="0" xfId="0" applyFont="1" applyAlignment="1"/>
    <xf numFmtId="0" fontId="0" fillId="0" borderId="0" xfId="0" applyFill="1" applyAlignment="1"/>
    <xf numFmtId="0" fontId="57" fillId="0" borderId="0" xfId="759" applyFont="1" applyFill="1" applyAlignment="1">
      <alignment horizontal="center" vertical="center"/>
    </xf>
    <xf numFmtId="0" fontId="56" fillId="0" borderId="0" xfId="0" applyFont="1" applyFill="1" applyAlignment="1"/>
    <xf numFmtId="0" fontId="12" fillId="0" borderId="0" xfId="759" applyFont="1" applyFill="1" applyAlignment="1">
      <alignment horizontal="left" vertical="center"/>
    </xf>
    <xf numFmtId="0" fontId="12" fillId="0" borderId="0" xfId="0" applyFont="1" applyFill="1" applyAlignment="1">
      <alignment vertical="center"/>
    </xf>
    <xf numFmtId="0" fontId="12" fillId="0" borderId="0" xfId="759" applyFont="1" applyFill="1" applyAlignment="1">
      <alignment horizontal="right" vertical="center"/>
    </xf>
    <xf numFmtId="189" fontId="34" fillId="0" borderId="1" xfId="1012" applyNumberFormat="1" applyFont="1" applyFill="1" applyBorder="1" applyAlignment="1">
      <alignment horizontal="center" vertical="center" wrapText="1"/>
    </xf>
    <xf numFmtId="176" fontId="35" fillId="0" borderId="0" xfId="510" applyNumberFormat="1" applyFont="1" applyFill="1" applyAlignment="1">
      <alignment horizontal="center" vertical="center" wrapText="1"/>
    </xf>
    <xf numFmtId="0" fontId="12" fillId="0" borderId="1" xfId="0" applyFont="1" applyFill="1" applyBorder="1" applyAlignment="1">
      <alignment horizontal="left" vertical="center" wrapText="1"/>
    </xf>
    <xf numFmtId="196" fontId="32" fillId="0" borderId="1" xfId="32" applyNumberFormat="1" applyFont="1" applyFill="1" applyBorder="1" applyAlignment="1">
      <alignment vertical="center" wrapText="1"/>
    </xf>
    <xf numFmtId="0" fontId="45" fillId="0" borderId="0" xfId="1011" applyFont="1" applyFill="1" applyAlignment="1">
      <alignment horizontal="center" vertical="center"/>
    </xf>
    <xf numFmtId="0" fontId="12" fillId="0" borderId="1" xfId="0" applyFont="1" applyBorder="1" applyAlignment="1">
      <alignment horizontal="left" vertical="center" wrapText="1"/>
    </xf>
    <xf numFmtId="0" fontId="45" fillId="4" borderId="0" xfId="1011" applyFont="1" applyFill="1" applyAlignment="1">
      <alignment horizontal="center" vertical="center"/>
    </xf>
    <xf numFmtId="0" fontId="11" fillId="0" borderId="1" xfId="0" applyFont="1" applyFill="1" applyBorder="1" applyAlignment="1">
      <alignment horizontal="center" vertical="center" wrapText="1"/>
    </xf>
    <xf numFmtId="176" fontId="34" fillId="0" borderId="1" xfId="0" applyNumberFormat="1" applyFont="1" applyFill="1" applyBorder="1" applyAlignment="1">
      <alignment vertical="center" wrapText="1"/>
    </xf>
    <xf numFmtId="0" fontId="35" fillId="0" borderId="0" xfId="1012" applyProtection="1">
      <alignment vertical="center"/>
    </xf>
    <xf numFmtId="0" fontId="45" fillId="0" borderId="0" xfId="1012" applyFont="1" applyProtection="1">
      <alignment vertical="center"/>
    </xf>
    <xf numFmtId="0" fontId="43" fillId="0" borderId="0" xfId="1012" applyFont="1" applyAlignment="1" applyProtection="1">
      <alignment horizontal="center" vertical="center"/>
    </xf>
    <xf numFmtId="0" fontId="43" fillId="0" borderId="0" xfId="1012" applyFont="1" applyProtection="1">
      <alignment vertical="center"/>
    </xf>
    <xf numFmtId="0" fontId="35" fillId="4" borderId="0" xfId="1012" applyFill="1" applyProtection="1">
      <alignment vertical="center"/>
    </xf>
    <xf numFmtId="189" fontId="35" fillId="0" borderId="0" xfId="1012" applyNumberFormat="1" applyProtection="1">
      <alignment vertical="center"/>
    </xf>
    <xf numFmtId="176" fontId="35" fillId="0" borderId="0" xfId="510" applyNumberFormat="1" applyAlignment="1" applyProtection="1"/>
    <xf numFmtId="0" fontId="35" fillId="0" borderId="0" xfId="1012" applyFill="1" applyProtection="1">
      <alignment vertical="center"/>
    </xf>
    <xf numFmtId="0" fontId="2" fillId="0" borderId="0" xfId="1012" applyFont="1" applyFill="1" applyAlignment="1" applyProtection="1">
      <alignment horizontal="center" vertical="center"/>
    </xf>
    <xf numFmtId="176" fontId="35" fillId="0" borderId="0" xfId="510" applyNumberFormat="1" applyFill="1" applyAlignment="1" applyProtection="1"/>
    <xf numFmtId="0" fontId="45" fillId="0" borderId="0" xfId="1012" applyFont="1" applyFill="1" applyProtection="1">
      <alignment vertical="center"/>
    </xf>
    <xf numFmtId="0" fontId="32" fillId="0" borderId="0" xfId="1012" applyFont="1" applyFill="1" applyProtection="1">
      <alignment vertical="center"/>
    </xf>
    <xf numFmtId="189" fontId="32" fillId="0" borderId="0" xfId="1012" applyNumberFormat="1" applyFont="1" applyFill="1" applyBorder="1" applyAlignment="1" applyProtection="1">
      <alignment horizontal="right" vertical="center"/>
    </xf>
    <xf numFmtId="176" fontId="45" fillId="0" borderId="0" xfId="510" applyNumberFormat="1" applyFont="1" applyFill="1" applyAlignment="1" applyProtection="1"/>
    <xf numFmtId="189" fontId="34" fillId="0" borderId="17" xfId="1012" applyNumberFormat="1" applyFont="1" applyFill="1" applyBorder="1" applyAlignment="1" applyProtection="1">
      <alignment horizontal="center" vertical="center" wrapText="1"/>
    </xf>
    <xf numFmtId="0" fontId="34" fillId="0" borderId="1" xfId="1012" applyFont="1" applyFill="1" applyBorder="1" applyAlignment="1" applyProtection="1">
      <alignment horizontal="distributed" vertical="center" wrapText="1" indent="3"/>
    </xf>
    <xf numFmtId="189" fontId="34" fillId="0" borderId="1" xfId="1012" applyNumberFormat="1" applyFont="1" applyFill="1" applyBorder="1" applyAlignment="1" applyProtection="1">
      <alignment horizontal="center" vertical="center" wrapText="1"/>
    </xf>
    <xf numFmtId="0" fontId="43" fillId="0" borderId="0" xfId="1012" applyFont="1" applyFill="1" applyAlignment="1" applyProtection="1">
      <alignment horizontal="center" vertical="center" wrapText="1"/>
    </xf>
    <xf numFmtId="0" fontId="43" fillId="0" borderId="0" xfId="1012" applyFont="1" applyFill="1" applyAlignment="1" applyProtection="1">
      <alignment horizontal="center" vertical="center"/>
    </xf>
    <xf numFmtId="0" fontId="11" fillId="2" borderId="18" xfId="0"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xf>
    <xf numFmtId="196" fontId="34" fillId="0" borderId="1" xfId="32" applyNumberFormat="1" applyFont="1" applyFill="1" applyBorder="1" applyAlignment="1" applyProtection="1">
      <alignment horizontal="right" vertical="center" wrapText="1" shrinkToFit="1"/>
    </xf>
    <xf numFmtId="0" fontId="45" fillId="0" borderId="0" xfId="1011" applyFont="1" applyFill="1" applyProtection="1">
      <alignment vertical="center"/>
    </xf>
    <xf numFmtId="49" fontId="12" fillId="2" borderId="1" xfId="0" applyNumberFormat="1" applyFont="1" applyFill="1" applyBorder="1" applyAlignment="1" applyProtection="1">
      <alignment horizontal="left" vertical="center" wrapText="1"/>
    </xf>
    <xf numFmtId="0" fontId="12" fillId="2" borderId="18" xfId="0" applyFont="1" applyFill="1" applyBorder="1" applyAlignment="1" applyProtection="1">
      <alignment horizontal="left" vertical="center"/>
    </xf>
    <xf numFmtId="3" fontId="12" fillId="2" borderId="1" xfId="0" applyNumberFormat="1" applyFont="1" applyFill="1" applyBorder="1" applyAlignment="1" applyProtection="1">
      <alignment horizontal="right" vertical="center"/>
      <protection locked="0"/>
    </xf>
    <xf numFmtId="196" fontId="32" fillId="0" borderId="1" xfId="32" applyNumberFormat="1" applyFont="1" applyFill="1" applyBorder="1" applyAlignment="1" applyProtection="1">
      <alignment horizontal="right" vertical="center" wrapText="1" shrinkToFit="1"/>
      <protection locked="0"/>
    </xf>
    <xf numFmtId="3" fontId="12" fillId="2" borderId="1" xfId="0" applyNumberFormat="1" applyFont="1" applyFill="1" applyBorder="1" applyAlignment="1" applyProtection="1">
      <alignment horizontal="right" vertical="center"/>
    </xf>
    <xf numFmtId="3" fontId="11" fillId="2" borderId="1" xfId="0" applyNumberFormat="1" applyFont="1" applyFill="1" applyBorder="1" applyAlignment="1" applyProtection="1">
      <alignment horizontal="right" vertical="center"/>
      <protection locked="0"/>
    </xf>
    <xf numFmtId="196" fontId="34" fillId="0" borderId="1" xfId="32" applyNumberFormat="1" applyFont="1" applyFill="1" applyBorder="1" applyAlignment="1" applyProtection="1">
      <alignment horizontal="right" vertical="center" wrapText="1" shrinkToFit="1"/>
      <protection locked="0"/>
    </xf>
    <xf numFmtId="196" fontId="32" fillId="0" borderId="1" xfId="32" applyNumberFormat="1" applyFont="1" applyFill="1" applyBorder="1" applyAlignment="1" applyProtection="1">
      <alignment horizontal="right" vertical="center" wrapText="1" shrinkToFit="1"/>
    </xf>
    <xf numFmtId="49" fontId="11" fillId="2" borderId="18" xfId="0" applyNumberFormat="1" applyFont="1" applyFill="1" applyBorder="1" applyAlignment="1" applyProtection="1">
      <alignment horizontal="left" vertical="center" wrapText="1"/>
    </xf>
    <xf numFmtId="49" fontId="12" fillId="2" borderId="18" xfId="0" applyNumberFormat="1" applyFont="1" applyFill="1" applyBorder="1" applyAlignment="1" applyProtection="1">
      <alignment horizontal="left" vertical="center" wrapText="1"/>
    </xf>
    <xf numFmtId="3" fontId="58" fillId="0" borderId="1" xfId="0" applyNumberFormat="1" applyFont="1" applyFill="1" applyBorder="1" applyAlignment="1" applyProtection="1">
      <alignment horizontal="right" vertical="center"/>
    </xf>
    <xf numFmtId="49" fontId="59" fillId="2" borderId="18" xfId="0" applyNumberFormat="1" applyFont="1" applyFill="1" applyBorder="1" applyAlignment="1" applyProtection="1">
      <alignment horizontal="distributed" vertical="center"/>
    </xf>
    <xf numFmtId="49" fontId="59" fillId="2" borderId="1" xfId="0" applyNumberFormat="1" applyFont="1" applyFill="1" applyBorder="1" applyAlignment="1" applyProtection="1">
      <alignment horizontal="distributed" vertical="center" wrapText="1"/>
    </xf>
    <xf numFmtId="49" fontId="34" fillId="0" borderId="17" xfId="1012" applyNumberFormat="1" applyFont="1" applyFill="1" applyBorder="1" applyAlignment="1" applyProtection="1">
      <alignment horizontal="left" vertical="center"/>
    </xf>
    <xf numFmtId="0" fontId="34" fillId="0" borderId="1" xfId="1012" applyFont="1" applyFill="1" applyBorder="1" applyAlignment="1" applyProtection="1">
      <alignment horizontal="left" vertical="center" wrapText="1"/>
    </xf>
    <xf numFmtId="0" fontId="32" fillId="0" borderId="1" xfId="1012" applyFont="1" applyFill="1" applyBorder="1" applyAlignment="1" applyProtection="1">
      <alignment horizontal="left" vertical="center" wrapText="1"/>
    </xf>
    <xf numFmtId="49" fontId="32" fillId="0" borderId="17" xfId="1012" applyNumberFormat="1" applyFont="1" applyFill="1" applyBorder="1" applyAlignment="1" applyProtection="1">
      <alignment horizontal="left" vertical="center"/>
    </xf>
    <xf numFmtId="49" fontId="32" fillId="0" borderId="17" xfId="1012" applyNumberFormat="1" applyFont="1" applyBorder="1" applyAlignment="1" applyProtection="1">
      <alignment horizontal="left" vertical="center"/>
    </xf>
    <xf numFmtId="0" fontId="32" fillId="4" borderId="1" xfId="1012" applyFont="1" applyFill="1" applyBorder="1" applyAlignment="1" applyProtection="1">
      <alignment horizontal="left" vertical="center" wrapText="1"/>
    </xf>
    <xf numFmtId="0" fontId="32" fillId="0" borderId="1" xfId="1011" applyFont="1" applyFill="1" applyBorder="1" applyAlignment="1" applyProtection="1">
      <alignment horizontal="left" vertical="center" wrapText="1"/>
    </xf>
    <xf numFmtId="0" fontId="34" fillId="0" borderId="1" xfId="1011" applyFont="1" applyFill="1" applyBorder="1" applyAlignment="1" applyProtection="1">
      <alignment horizontal="left" vertical="center" wrapText="1"/>
    </xf>
    <xf numFmtId="49" fontId="34" fillId="0" borderId="17" xfId="1012" applyNumberFormat="1" applyFont="1" applyFill="1" applyBorder="1" applyAlignment="1" applyProtection="1">
      <alignment horizontal="distributed" vertical="center" indent="1"/>
    </xf>
    <xf numFmtId="0" fontId="34" fillId="0" borderId="1" xfId="1012" applyFont="1" applyFill="1" applyBorder="1" applyAlignment="1" applyProtection="1">
      <alignment horizontal="distributed" vertical="center" wrapText="1" indent="1"/>
    </xf>
    <xf numFmtId="176" fontId="35" fillId="4" borderId="0" xfId="1012" applyNumberFormat="1" applyFill="1" applyProtection="1">
      <alignment vertical="center"/>
    </xf>
    <xf numFmtId="0" fontId="45" fillId="0" borderId="0" xfId="1012" applyFont="1">
      <alignment vertical="center"/>
    </xf>
    <xf numFmtId="0" fontId="43" fillId="0" borderId="0" xfId="1012" applyFont="1" applyAlignment="1">
      <alignment horizontal="center" vertical="center"/>
    </xf>
    <xf numFmtId="189" fontId="35" fillId="0" borderId="0" xfId="1012" applyNumberFormat="1">
      <alignment vertical="center"/>
    </xf>
    <xf numFmtId="0" fontId="2" fillId="0" borderId="0" xfId="1012" applyFont="1" applyFill="1" applyAlignment="1">
      <alignment horizontal="center" vertical="center"/>
    </xf>
    <xf numFmtId="0" fontId="45" fillId="0" borderId="0" xfId="1012" applyFont="1" applyFill="1">
      <alignment vertical="center"/>
    </xf>
    <xf numFmtId="0" fontId="32" fillId="0" borderId="0" xfId="1012" applyFont="1" applyFill="1">
      <alignment vertical="center"/>
    </xf>
    <xf numFmtId="0" fontId="60" fillId="0" borderId="0" xfId="1012" applyFont="1" applyFill="1">
      <alignment vertical="center"/>
    </xf>
    <xf numFmtId="189" fontId="32" fillId="0" borderId="0" xfId="1012" applyNumberFormat="1" applyFont="1" applyFill="1" applyAlignment="1">
      <alignment horizontal="right" vertical="center"/>
    </xf>
    <xf numFmtId="189" fontId="34" fillId="0" borderId="17" xfId="1012" applyNumberFormat="1" applyFont="1" applyFill="1" applyBorder="1" applyAlignment="1">
      <alignment horizontal="center" vertical="center" wrapText="1"/>
    </xf>
    <xf numFmtId="0" fontId="34" fillId="0" borderId="1" xfId="1012" applyFont="1" applyFill="1" applyBorder="1" applyAlignment="1">
      <alignment horizontal="distributed" vertical="center" wrapText="1" indent="3"/>
    </xf>
    <xf numFmtId="0" fontId="61" fillId="0" borderId="0" xfId="1010" applyFont="1" applyFill="1" applyAlignment="1">
      <alignment vertical="center" wrapText="1"/>
    </xf>
    <xf numFmtId="0" fontId="45" fillId="0" borderId="0" xfId="1011" applyFont="1" applyFill="1">
      <alignment vertical="center"/>
    </xf>
    <xf numFmtId="196" fontId="34" fillId="0" borderId="1" xfId="32" applyNumberFormat="1" applyFont="1" applyFill="1" applyBorder="1" applyAlignment="1" applyProtection="1">
      <alignment horizontal="right" vertical="center" wrapText="1"/>
      <protection locked="0"/>
    </xf>
    <xf numFmtId="196" fontId="32" fillId="0" borderId="1" xfId="32" applyNumberFormat="1" applyFont="1" applyFill="1" applyBorder="1" applyAlignment="1" applyProtection="1">
      <alignment horizontal="right" vertical="center" wrapText="1"/>
      <protection locked="0"/>
    </xf>
    <xf numFmtId="0" fontId="32" fillId="2" borderId="18" xfId="0" applyFont="1" applyFill="1" applyBorder="1" applyAlignment="1" applyProtection="1">
      <alignment vertical="center"/>
    </xf>
    <xf numFmtId="49" fontId="34" fillId="2" borderId="1" xfId="0" applyNumberFormat="1" applyFont="1" applyFill="1" applyBorder="1" applyAlignment="1" applyProtection="1">
      <alignment vertical="center" wrapText="1"/>
    </xf>
    <xf numFmtId="0" fontId="34" fillId="0" borderId="17" xfId="1012" applyFont="1" applyFill="1" applyBorder="1" applyAlignment="1">
      <alignment horizontal="left" vertical="center"/>
    </xf>
    <xf numFmtId="0" fontId="34" fillId="0" borderId="1" xfId="1011" applyFont="1" applyFill="1" applyBorder="1" applyAlignment="1">
      <alignment horizontal="left" vertical="center"/>
    </xf>
    <xf numFmtId="0" fontId="32" fillId="0" borderId="17" xfId="1012" applyFont="1" applyFill="1" applyBorder="1" applyAlignment="1">
      <alignment horizontal="left" vertical="center"/>
    </xf>
    <xf numFmtId="0" fontId="32" fillId="0" borderId="1" xfId="1012" applyFont="1" applyFill="1" applyBorder="1" applyAlignment="1">
      <alignment horizontal="left" vertical="center"/>
    </xf>
    <xf numFmtId="176" fontId="32" fillId="0" borderId="1" xfId="23" applyNumberFormat="1" applyFont="1" applyFill="1" applyBorder="1" applyAlignment="1" applyProtection="1">
      <alignment horizontal="right" vertical="center" wrapText="1"/>
      <protection locked="0"/>
    </xf>
    <xf numFmtId="0" fontId="32" fillId="0" borderId="17" xfId="1012" applyFont="1" applyBorder="1" applyAlignment="1">
      <alignment horizontal="left" vertical="center"/>
    </xf>
    <xf numFmtId="0" fontId="32" fillId="4" borderId="1" xfId="1012" applyFont="1" applyFill="1" applyBorder="1" applyAlignment="1">
      <alignment horizontal="left" vertical="center"/>
    </xf>
    <xf numFmtId="183" fontId="32" fillId="4" borderId="1" xfId="23" applyNumberFormat="1" applyFont="1" applyFill="1" applyBorder="1" applyAlignment="1">
      <alignment horizontal="right" vertical="center" wrapText="1"/>
    </xf>
    <xf numFmtId="189" fontId="32" fillId="4" borderId="1" xfId="1012" applyNumberFormat="1" applyFont="1" applyFill="1" applyBorder="1" applyAlignment="1">
      <alignment horizontal="right" vertical="center" wrapText="1"/>
    </xf>
    <xf numFmtId="0" fontId="32" fillId="0" borderId="17" xfId="1012" applyFont="1" applyFill="1" applyBorder="1">
      <alignment vertical="center"/>
    </xf>
    <xf numFmtId="0" fontId="34" fillId="0" borderId="1" xfId="1012" applyFont="1" applyFill="1" applyBorder="1" applyAlignment="1">
      <alignment horizontal="distributed" vertical="center" indent="1"/>
    </xf>
    <xf numFmtId="189" fontId="35" fillId="0" borderId="0" xfId="1012" applyNumberFormat="1" applyFill="1" applyProtection="1">
      <alignment vertical="center"/>
    </xf>
    <xf numFmtId="3" fontId="58" fillId="0" borderId="1" xfId="0" applyNumberFormat="1" applyFont="1" applyFill="1" applyBorder="1" applyAlignment="1" applyProtection="1">
      <alignment horizontal="right" vertical="center"/>
      <protection locked="0"/>
    </xf>
    <xf numFmtId="49" fontId="11" fillId="0" borderId="17" xfId="997" applyNumberFormat="1" applyFont="1" applyFill="1" applyBorder="1" applyAlignment="1" applyProtection="1">
      <alignment horizontal="left" vertical="center"/>
    </xf>
    <xf numFmtId="3" fontId="34" fillId="0" borderId="1" xfId="0" applyNumberFormat="1" applyFont="1" applyFill="1" applyBorder="1" applyAlignment="1" applyProtection="1">
      <alignment horizontal="right" vertical="center"/>
    </xf>
    <xf numFmtId="0" fontId="34" fillId="4" borderId="1" xfId="1012" applyFont="1" applyFill="1" applyBorder="1" applyAlignment="1" applyProtection="1">
      <alignment horizontal="left" vertical="center" wrapText="1"/>
    </xf>
    <xf numFmtId="49" fontId="12" fillId="0" borderId="17" xfId="997" applyNumberFormat="1" applyFont="1" applyBorder="1" applyAlignment="1" applyProtection="1">
      <alignment horizontal="left" vertical="center"/>
    </xf>
    <xf numFmtId="3" fontId="32" fillId="4" borderId="1" xfId="0" applyNumberFormat="1" applyFont="1" applyFill="1" applyBorder="1" applyAlignment="1" applyProtection="1">
      <alignment horizontal="right" vertical="center"/>
    </xf>
    <xf numFmtId="3" fontId="32" fillId="4" borderId="1" xfId="0" applyNumberFormat="1" applyFont="1" applyFill="1" applyBorder="1" applyAlignment="1" applyProtection="1">
      <alignment horizontal="right" vertical="center"/>
      <protection locked="0"/>
    </xf>
    <xf numFmtId="196" fontId="32" fillId="4" borderId="1" xfId="32" applyNumberFormat="1" applyFont="1" applyFill="1" applyBorder="1" applyAlignment="1" applyProtection="1">
      <alignment horizontal="right" vertical="center" wrapText="1"/>
      <protection locked="0"/>
    </xf>
    <xf numFmtId="49" fontId="12" fillId="0" borderId="17" xfId="997" applyNumberFormat="1" applyFont="1" applyFill="1" applyBorder="1" applyAlignment="1" applyProtection="1">
      <alignment horizontal="left" vertical="center"/>
    </xf>
    <xf numFmtId="3" fontId="32" fillId="0" borderId="1" xfId="0" applyNumberFormat="1" applyFont="1" applyFill="1" applyBorder="1" applyAlignment="1" applyProtection="1">
      <alignment horizontal="right" vertical="center"/>
    </xf>
    <xf numFmtId="3" fontId="32" fillId="0" borderId="1" xfId="0" applyNumberFormat="1" applyFont="1" applyFill="1" applyBorder="1" applyAlignment="1" applyProtection="1">
      <alignment horizontal="right" vertical="center"/>
      <protection locked="0"/>
    </xf>
    <xf numFmtId="3" fontId="34" fillId="0" borderId="1" xfId="0" applyNumberFormat="1" applyFont="1" applyFill="1" applyBorder="1" applyAlignment="1" applyProtection="1">
      <alignment horizontal="right" vertical="center"/>
      <protection locked="0"/>
    </xf>
    <xf numFmtId="0" fontId="35" fillId="0" borderId="17" xfId="1012" applyFill="1" applyBorder="1" applyAlignment="1" applyProtection="1">
      <alignment horizontal="left" vertical="center"/>
    </xf>
    <xf numFmtId="3" fontId="35" fillId="0" borderId="0" xfId="1012" applyNumberFormat="1" applyFill="1" applyProtection="1">
      <alignment vertical="center"/>
    </xf>
    <xf numFmtId="0" fontId="34" fillId="0" borderId="17" xfId="1012" applyFont="1" applyFill="1" applyBorder="1" applyAlignment="1" applyProtection="1">
      <alignment horizontal="left" vertical="center"/>
    </xf>
    <xf numFmtId="0" fontId="34" fillId="0" borderId="1" xfId="1011" applyFont="1" applyFill="1" applyBorder="1" applyAlignment="1" applyProtection="1">
      <alignment horizontal="left" vertical="center"/>
    </xf>
    <xf numFmtId="0" fontId="34" fillId="4" borderId="1" xfId="1011" applyFont="1" applyFill="1" applyBorder="1" applyAlignment="1" applyProtection="1">
      <alignment horizontal="left" vertical="center"/>
    </xf>
    <xf numFmtId="0" fontId="32" fillId="0" borderId="17" xfId="1012" applyFont="1" applyFill="1" applyBorder="1" applyAlignment="1" applyProtection="1">
      <alignment horizontal="left" vertical="center"/>
    </xf>
    <xf numFmtId="0" fontId="32" fillId="0" borderId="1" xfId="1012" applyFont="1" applyFill="1" applyBorder="1" applyAlignment="1" applyProtection="1">
      <alignment horizontal="left" vertical="center"/>
    </xf>
    <xf numFmtId="0" fontId="32" fillId="4" borderId="1" xfId="1012" applyFont="1" applyFill="1" applyBorder="1" applyAlignment="1" applyProtection="1">
      <alignment horizontal="left" vertical="center"/>
    </xf>
    <xf numFmtId="3" fontId="35" fillId="0" borderId="0" xfId="1012" applyNumberFormat="1">
      <alignment vertical="center"/>
    </xf>
    <xf numFmtId="0" fontId="1" fillId="0" borderId="0" xfId="0" applyFont="1" applyFill="1" applyBorder="1" applyAlignment="1"/>
    <xf numFmtId="0" fontId="62"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9" xfId="0" applyFont="1" applyFill="1" applyBorder="1" applyAlignment="1">
      <alignment horizontal="center" vertical="center"/>
    </xf>
    <xf numFmtId="0" fontId="12" fillId="0" borderId="0" xfId="0" applyFont="1" applyAlignment="1">
      <alignment horizontal="right"/>
    </xf>
    <xf numFmtId="0" fontId="34" fillId="0" borderId="5" xfId="1015" applyFont="1" applyBorder="1" applyAlignment="1">
      <alignment horizontal="center" vertical="center"/>
    </xf>
    <xf numFmtId="0" fontId="34" fillId="0" borderId="17" xfId="1015" applyFont="1" applyBorder="1" applyAlignment="1">
      <alignment horizontal="center" vertical="center"/>
    </xf>
    <xf numFmtId="0" fontId="34" fillId="0" borderId="10" xfId="1015" applyFont="1" applyBorder="1" applyAlignment="1">
      <alignment horizontal="center" vertical="center"/>
    </xf>
    <xf numFmtId="0" fontId="34" fillId="0" borderId="7" xfId="1015" applyFont="1" applyBorder="1" applyAlignment="1">
      <alignment horizontal="center" vertical="center"/>
    </xf>
    <xf numFmtId="49" fontId="34" fillId="0" borderId="1" xfId="783" applyNumberFormat="1" applyFont="1" applyFill="1" applyBorder="1" applyAlignment="1" applyProtection="1">
      <alignment horizontal="center" vertical="center"/>
    </xf>
    <xf numFmtId="182" fontId="13" fillId="0" borderId="1" xfId="0" applyNumberFormat="1" applyFont="1" applyBorder="1" applyAlignment="1">
      <alignment vertical="center" wrapText="1"/>
    </xf>
    <xf numFmtId="0" fontId="64" fillId="0" borderId="1" xfId="0" applyFont="1" applyFill="1" applyBorder="1" applyAlignment="1">
      <alignment vertical="center" wrapText="1"/>
    </xf>
    <xf numFmtId="9" fontId="64" fillId="0" borderId="1" xfId="32" applyFont="1" applyFill="1" applyBorder="1" applyAlignment="1">
      <alignment vertical="center" wrapText="1"/>
    </xf>
    <xf numFmtId="182" fontId="64" fillId="0" borderId="1" xfId="0" applyNumberFormat="1" applyFont="1" applyFill="1" applyBorder="1" applyAlignment="1">
      <alignment vertical="center" wrapText="1"/>
    </xf>
    <xf numFmtId="196" fontId="64" fillId="0" borderId="1" xfId="32" applyNumberFormat="1" applyFont="1" applyFill="1" applyBorder="1" applyAlignment="1">
      <alignment vertical="center" wrapText="1"/>
    </xf>
    <xf numFmtId="0" fontId="65" fillId="0" borderId="0" xfId="0" applyFont="1" applyFill="1" applyBorder="1" applyAlignment="1">
      <alignment horizontal="left" vertical="top" wrapText="1"/>
    </xf>
    <xf numFmtId="0" fontId="66" fillId="0" borderId="0" xfId="913" applyFont="1" applyAlignment="1"/>
    <xf numFmtId="0" fontId="12" fillId="0" borderId="0" xfId="0" applyFont="1" applyAlignment="1">
      <alignment horizontal="right" vertical="center"/>
    </xf>
    <xf numFmtId="0" fontId="34" fillId="0" borderId="1" xfId="1015" applyFont="1" applyBorder="1" applyAlignment="1">
      <alignment horizontal="center" vertical="center" wrapText="1"/>
    </xf>
    <xf numFmtId="0" fontId="34" fillId="0" borderId="1" xfId="0" applyFont="1" applyBorder="1" applyAlignment="1">
      <alignment horizontal="left" vertical="center"/>
    </xf>
    <xf numFmtId="176" fontId="34" fillId="0" borderId="1" xfId="23" applyNumberFormat="1" applyFont="1" applyBorder="1" applyAlignment="1">
      <alignment horizontal="right" vertical="center" wrapText="1"/>
    </xf>
    <xf numFmtId="0" fontId="12" fillId="0" borderId="1" xfId="0" applyFont="1" applyBorder="1" applyAlignment="1">
      <alignment horizontal="left" vertical="center"/>
    </xf>
    <xf numFmtId="176" fontId="12" fillId="0" borderId="1" xfId="0" applyNumberFormat="1" applyFont="1" applyBorder="1" applyAlignment="1">
      <alignment horizontal="right" vertical="center" wrapText="1"/>
    </xf>
    <xf numFmtId="0" fontId="35" fillId="0" borderId="0" xfId="1012" applyFont="1" applyFill="1">
      <alignment vertical="center"/>
    </xf>
    <xf numFmtId="0" fontId="35" fillId="0" borderId="0" xfId="1012" applyFont="1">
      <alignment vertical="center"/>
    </xf>
    <xf numFmtId="189" fontId="35" fillId="0" borderId="0" xfId="1012" applyNumberFormat="1" applyFont="1">
      <alignment vertical="center"/>
    </xf>
    <xf numFmtId="176" fontId="35" fillId="0" borderId="0" xfId="1012" applyNumberFormat="1">
      <alignment vertical="center"/>
    </xf>
    <xf numFmtId="0" fontId="67" fillId="0" borderId="0" xfId="759" applyFont="1" applyAlignment="1">
      <alignment horizontal="center" vertical="center"/>
    </xf>
    <xf numFmtId="0" fontId="0" fillId="0" borderId="0" xfId="759" applyFont="1" applyAlignment="1">
      <alignment horizontal="right"/>
    </xf>
    <xf numFmtId="189" fontId="34" fillId="0" borderId="19" xfId="1012" applyNumberFormat="1" applyFont="1" applyBorder="1" applyAlignment="1">
      <alignment horizontal="center" vertical="center" wrapText="1"/>
    </xf>
    <xf numFmtId="176" fontId="35" fillId="4" borderId="0" xfId="510" applyNumberFormat="1" applyFont="1" applyFill="1" applyAlignment="1">
      <alignment horizontal="center" vertical="center" wrapText="1"/>
    </xf>
    <xf numFmtId="197" fontId="68" fillId="0" borderId="1" xfId="0" applyNumberFormat="1" applyFont="1" applyFill="1" applyBorder="1" applyAlignment="1">
      <alignment vertical="center" wrapText="1"/>
    </xf>
    <xf numFmtId="176" fontId="11" fillId="0" borderId="10" xfId="0" applyNumberFormat="1" applyFont="1" applyFill="1" applyBorder="1" applyAlignment="1">
      <alignment vertical="center" wrapText="1"/>
    </xf>
    <xf numFmtId="176" fontId="11" fillId="0" borderId="1" xfId="0" applyNumberFormat="1" applyFont="1" applyFill="1" applyBorder="1" applyAlignment="1">
      <alignment vertical="center" wrapText="1"/>
    </xf>
    <xf numFmtId="197" fontId="52" fillId="0" borderId="1" xfId="0" applyNumberFormat="1" applyFont="1" applyFill="1" applyBorder="1" applyAlignment="1">
      <alignment vertical="center" wrapText="1"/>
    </xf>
    <xf numFmtId="176" fontId="12" fillId="0" borderId="10" xfId="0" applyNumberFormat="1" applyFont="1" applyFill="1" applyBorder="1" applyAlignment="1">
      <alignment vertical="center" wrapText="1"/>
    </xf>
    <xf numFmtId="176" fontId="12" fillId="0" borderId="1" xfId="0" applyNumberFormat="1" applyFont="1" applyFill="1" applyBorder="1" applyAlignment="1">
      <alignment vertical="center" wrapText="1"/>
    </xf>
    <xf numFmtId="176" fontId="69" fillId="0" borderId="1" xfId="23" applyNumberFormat="1" applyFont="1" applyFill="1" applyBorder="1" applyAlignment="1">
      <alignment horizontal="right" vertical="center" wrapText="1"/>
    </xf>
    <xf numFmtId="197" fontId="34" fillId="0" borderId="1" xfId="916" applyNumberFormat="1" applyFont="1" applyFill="1" applyBorder="1" applyAlignment="1">
      <alignment horizontal="center" vertical="center"/>
    </xf>
    <xf numFmtId="0" fontId="10" fillId="2" borderId="0" xfId="759" applyFont="1" applyFill="1" applyBorder="1" applyAlignment="1">
      <alignment horizontal="center" vertical="center" wrapText="1"/>
    </xf>
    <xf numFmtId="0" fontId="12" fillId="0" borderId="0" xfId="759" applyFont="1" applyBorder="1" applyAlignment="1">
      <alignment horizontal="left" vertical="center"/>
    </xf>
    <xf numFmtId="0" fontId="12" fillId="0" borderId="0" xfId="759" applyFont="1" applyBorder="1" applyAlignment="1">
      <alignment horizontal="right" vertical="center"/>
    </xf>
    <xf numFmtId="0" fontId="34" fillId="0" borderId="1" xfId="0" applyFont="1" applyBorder="1" applyAlignment="1">
      <alignment horizontal="center" vertical="center" wrapText="1"/>
    </xf>
    <xf numFmtId="182" fontId="11" fillId="0" borderId="1" xfId="762" applyNumberFormat="1" applyFont="1" applyFill="1" applyBorder="1" applyAlignment="1">
      <alignment horizontal="left" vertical="center"/>
    </xf>
    <xf numFmtId="176" fontId="11" fillId="0" borderId="1" xfId="762" applyNumberFormat="1" applyFont="1" applyFill="1" applyBorder="1" applyAlignment="1">
      <alignment horizontal="right" vertical="center" wrapText="1"/>
    </xf>
    <xf numFmtId="182" fontId="12" fillId="0" borderId="1" xfId="762" applyNumberFormat="1" applyFont="1" applyFill="1" applyBorder="1" applyAlignment="1">
      <alignment horizontal="left" vertical="center"/>
    </xf>
    <xf numFmtId="176" fontId="12" fillId="0" borderId="1" xfId="762" applyNumberFormat="1" applyFont="1" applyFill="1" applyBorder="1" applyAlignment="1">
      <alignment horizontal="right" vertical="center" wrapText="1"/>
    </xf>
    <xf numFmtId="0" fontId="11" fillId="0" borderId="1" xfId="762" applyFont="1" applyFill="1" applyBorder="1" applyAlignment="1">
      <alignment horizontal="center" vertical="center"/>
    </xf>
    <xf numFmtId="0" fontId="35" fillId="3" borderId="0" xfId="1012" applyFill="1">
      <alignment vertical="center"/>
    </xf>
    <xf numFmtId="0" fontId="33" fillId="0" borderId="0" xfId="1012" applyFont="1">
      <alignment vertical="center"/>
    </xf>
    <xf numFmtId="189" fontId="35" fillId="0" borderId="0" xfId="1012" applyNumberFormat="1" applyFill="1">
      <alignment vertical="center"/>
    </xf>
    <xf numFmtId="0" fontId="45" fillId="4" borderId="0" xfId="1012" applyFont="1" applyFill="1">
      <alignment vertical="center"/>
    </xf>
    <xf numFmtId="0" fontId="12" fillId="0" borderId="0" xfId="1012" applyFont="1" applyFill="1">
      <alignment vertical="center"/>
    </xf>
    <xf numFmtId="189" fontId="32" fillId="0" borderId="0" xfId="1012" applyNumberFormat="1" applyFont="1" applyFill="1" applyBorder="1" applyAlignment="1">
      <alignment horizontal="right" vertical="center"/>
    </xf>
    <xf numFmtId="189" fontId="34" fillId="4" borderId="1" xfId="1012" applyNumberFormat="1" applyFont="1" applyFill="1" applyBorder="1" applyAlignment="1">
      <alignment horizontal="center" vertical="center" wrapText="1"/>
    </xf>
    <xf numFmtId="0" fontId="11" fillId="5" borderId="1" xfId="0" applyFont="1" applyFill="1" applyBorder="1" applyAlignment="1" applyProtection="1">
      <alignment horizontal="left" vertical="center"/>
    </xf>
    <xf numFmtId="49" fontId="11" fillId="5" borderId="1" xfId="0" applyNumberFormat="1" applyFont="1" applyFill="1" applyBorder="1" applyAlignment="1" applyProtection="1">
      <alignment horizontal="left" vertical="center" wrapText="1"/>
    </xf>
    <xf numFmtId="3" fontId="11" fillId="5" borderId="1"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right" vertical="center"/>
      <protection locked="0"/>
    </xf>
    <xf numFmtId="0" fontId="12" fillId="2" borderId="1" xfId="0" applyFont="1" applyFill="1" applyBorder="1" applyAlignment="1" applyProtection="1">
      <alignment horizontal="left" vertical="center"/>
    </xf>
    <xf numFmtId="49" fontId="12" fillId="0" borderId="1" xfId="0" applyNumberFormat="1" applyFont="1" applyFill="1" applyBorder="1" applyAlignment="1" applyProtection="1">
      <alignment horizontal="left" vertical="center" wrapText="1"/>
    </xf>
    <xf numFmtId="0" fontId="32" fillId="2" borderId="1"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xf>
    <xf numFmtId="0" fontId="45" fillId="3" borderId="0" xfId="1011" applyFont="1" applyFill="1" applyAlignment="1">
      <alignment horizontal="center" vertical="center"/>
    </xf>
    <xf numFmtId="0" fontId="34" fillId="3" borderId="1" xfId="0" applyFont="1" applyFill="1" applyBorder="1" applyAlignment="1">
      <alignment horizontal="left" vertical="center"/>
    </xf>
    <xf numFmtId="49" fontId="34" fillId="0" borderId="1" xfId="0" applyNumberFormat="1" applyFont="1" applyFill="1" applyBorder="1" applyAlignment="1">
      <alignment vertical="center" wrapText="1"/>
    </xf>
    <xf numFmtId="176" fontId="34" fillId="0" borderId="1" xfId="23" applyNumberFormat="1" applyFont="1" applyFill="1" applyBorder="1" applyAlignment="1" applyProtection="1">
      <alignment horizontal="right" vertical="center" wrapText="1"/>
      <protection locked="0"/>
    </xf>
    <xf numFmtId="3" fontId="33" fillId="5" borderId="1" xfId="0" applyNumberFormat="1" applyFont="1" applyFill="1" applyBorder="1" applyAlignment="1" applyProtection="1">
      <alignment horizontal="right" vertical="center"/>
      <protection locked="0"/>
    </xf>
    <xf numFmtId="3" fontId="12" fillId="0" borderId="1" xfId="0" applyNumberFormat="1" applyFont="1" applyFill="1" applyBorder="1" applyAlignment="1" applyProtection="1">
      <alignment horizontal="right" vertical="center"/>
      <protection locked="0"/>
    </xf>
    <xf numFmtId="176" fontId="70" fillId="0" borderId="1" xfId="0" applyNumberFormat="1" applyFont="1" applyFill="1" applyBorder="1" applyAlignment="1">
      <alignment vertical="center"/>
    </xf>
    <xf numFmtId="3" fontId="33" fillId="0" borderId="1" xfId="0" applyNumberFormat="1" applyFont="1" applyFill="1" applyBorder="1" applyAlignment="1" applyProtection="1">
      <alignment horizontal="right" vertical="center"/>
    </xf>
    <xf numFmtId="3" fontId="33" fillId="0" borderId="1" xfId="0" applyNumberFormat="1" applyFont="1" applyFill="1" applyBorder="1" applyAlignment="1" applyProtection="1">
      <alignment horizontal="right" vertical="center"/>
      <protection locked="0"/>
    </xf>
    <xf numFmtId="0" fontId="71" fillId="2" borderId="1" xfId="0" applyFont="1" applyFill="1" applyBorder="1" applyAlignment="1" applyProtection="1">
      <alignment horizontal="left" vertical="center"/>
    </xf>
    <xf numFmtId="0" fontId="35" fillId="0" borderId="1" xfId="1012" applyFill="1" applyBorder="1">
      <alignment vertical="center"/>
    </xf>
    <xf numFmtId="49" fontId="12" fillId="2" borderId="1" xfId="0" applyNumberFormat="1" applyFont="1" applyFill="1" applyBorder="1" applyAlignment="1" applyProtection="1">
      <alignment vertical="center" wrapText="1"/>
    </xf>
    <xf numFmtId="49" fontId="11" fillId="3" borderId="1" xfId="0" applyNumberFormat="1" applyFont="1" applyFill="1" applyBorder="1" applyAlignment="1" applyProtection="1">
      <alignment vertical="center" wrapText="1"/>
    </xf>
    <xf numFmtId="176" fontId="70" fillId="5" borderId="1" xfId="0" applyNumberFormat="1" applyFont="1" applyFill="1" applyBorder="1" applyAlignment="1">
      <alignment vertical="center"/>
    </xf>
    <xf numFmtId="0" fontId="33" fillId="0" borderId="1" xfId="1012" applyFont="1" applyFill="1" applyBorder="1">
      <alignment vertical="center"/>
    </xf>
    <xf numFmtId="49" fontId="12" fillId="0" borderId="1" xfId="0" applyNumberFormat="1"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protection locked="0"/>
    </xf>
    <xf numFmtId="0" fontId="70" fillId="0" borderId="1" xfId="0" applyFont="1" applyFill="1" applyBorder="1" applyAlignment="1">
      <alignment vertical="center"/>
    </xf>
    <xf numFmtId="176" fontId="72" fillId="5" borderId="1" xfId="0" applyNumberFormat="1" applyFont="1" applyFill="1" applyBorder="1" applyAlignment="1">
      <alignment vertical="center"/>
    </xf>
    <xf numFmtId="3" fontId="33" fillId="0" borderId="20" xfId="0" applyNumberFormat="1" applyFont="1" applyFill="1" applyBorder="1" applyAlignment="1" applyProtection="1">
      <alignment horizontal="right" vertical="center"/>
    </xf>
    <xf numFmtId="3" fontId="33" fillId="0" borderId="20" xfId="0" applyNumberFormat="1" applyFont="1" applyFill="1" applyBorder="1" applyAlignment="1" applyProtection="1">
      <alignment horizontal="right" vertical="center"/>
      <protection locked="0"/>
    </xf>
    <xf numFmtId="49" fontId="11" fillId="3" borderId="1"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vertical="center" wrapText="1"/>
    </xf>
    <xf numFmtId="3" fontId="33" fillId="0" borderId="21" xfId="0" applyNumberFormat="1" applyFont="1" applyFill="1" applyBorder="1" applyAlignment="1" applyProtection="1">
      <alignment horizontal="right" vertical="center"/>
    </xf>
    <xf numFmtId="3" fontId="33" fillId="0" borderId="21" xfId="0" applyNumberFormat="1" applyFont="1" applyFill="1" applyBorder="1" applyAlignment="1" applyProtection="1">
      <alignment horizontal="right" vertical="center"/>
      <protection locked="0"/>
    </xf>
    <xf numFmtId="176" fontId="70" fillId="6" borderId="1" xfId="0" applyNumberFormat="1" applyFont="1" applyFill="1" applyBorder="1" applyAlignment="1">
      <alignment vertical="center"/>
    </xf>
    <xf numFmtId="49" fontId="12" fillId="0" borderId="1" xfId="0" applyNumberFormat="1" applyFont="1" applyFill="1" applyBorder="1" applyAlignment="1" applyProtection="1">
      <alignment horizontal="left" vertical="center"/>
      <protection locked="0"/>
    </xf>
    <xf numFmtId="176" fontId="34" fillId="0" borderId="1" xfId="23" applyNumberFormat="1" applyFont="1" applyFill="1" applyBorder="1" applyAlignment="1" applyProtection="1">
      <alignment horizontal="right" vertical="center" wrapText="1" shrinkToFit="1"/>
      <protection locked="0"/>
    </xf>
    <xf numFmtId="49" fontId="11" fillId="0" borderId="1" xfId="0" applyNumberFormat="1" applyFont="1" applyFill="1" applyBorder="1" applyAlignment="1" applyProtection="1">
      <alignment horizontal="left" vertical="center" wrapText="1"/>
      <protection locked="0"/>
    </xf>
    <xf numFmtId="49" fontId="32" fillId="2"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left" vertical="center" wrapText="1"/>
      <protection locked="0"/>
    </xf>
    <xf numFmtId="49" fontId="12" fillId="0" borderId="7" xfId="0" applyNumberFormat="1" applyFont="1" applyFill="1" applyBorder="1" applyAlignment="1" applyProtection="1">
      <alignment horizontal="left" vertical="center" wrapText="1"/>
    </xf>
    <xf numFmtId="176" fontId="34" fillId="0" borderId="1" xfId="23" applyNumberFormat="1" applyFont="1" applyFill="1" applyBorder="1" applyAlignment="1" applyProtection="1">
      <alignment vertical="center" wrapText="1"/>
      <protection locked="0"/>
    </xf>
    <xf numFmtId="0" fontId="32" fillId="0" borderId="1" xfId="0" applyFont="1" applyFill="1" applyBorder="1" applyAlignment="1">
      <alignment horizontal="left" vertical="center"/>
    </xf>
    <xf numFmtId="49" fontId="34" fillId="4" borderId="1" xfId="1023" applyNumberFormat="1" applyFont="1" applyFill="1" applyBorder="1" applyAlignment="1" applyProtection="1">
      <alignment horizontal="left" vertical="center"/>
    </xf>
    <xf numFmtId="0" fontId="34" fillId="0" borderId="1" xfId="1012" applyFont="1" applyFill="1" applyBorder="1" applyAlignment="1">
      <alignment horizontal="center" vertical="center" wrapText="1"/>
    </xf>
    <xf numFmtId="3" fontId="11" fillId="0" borderId="1" xfId="0" applyNumberFormat="1" applyFont="1" applyFill="1" applyBorder="1" applyAlignment="1" applyProtection="1">
      <alignment horizontal="right" vertical="center"/>
    </xf>
    <xf numFmtId="3" fontId="35" fillId="0" borderId="0" xfId="1012" applyNumberFormat="1" applyFill="1">
      <alignment vertical="center"/>
    </xf>
    <xf numFmtId="176" fontId="35" fillId="0" borderId="0" xfId="1012" applyNumberFormat="1" applyFill="1">
      <alignment vertical="center"/>
    </xf>
    <xf numFmtId="0" fontId="34" fillId="0" borderId="0" xfId="1012" applyFont="1" applyFill="1" applyAlignment="1">
      <alignment horizontal="center" vertical="center" wrapText="1"/>
    </xf>
    <xf numFmtId="0" fontId="35" fillId="4" borderId="0" xfId="1011" applyFill="1">
      <alignment vertical="center"/>
    </xf>
    <xf numFmtId="0" fontId="35" fillId="0" borderId="0" xfId="1011" applyFill="1">
      <alignment vertical="center"/>
    </xf>
    <xf numFmtId="0" fontId="32" fillId="0" borderId="0" xfId="1012" applyFont="1" applyFill="1" applyAlignment="1">
      <alignment horizontal="left" vertical="center"/>
    </xf>
    <xf numFmtId="189" fontId="34" fillId="0" borderId="17" xfId="1012" applyNumberFormat="1" applyFont="1" applyFill="1" applyBorder="1" applyAlignment="1">
      <alignment vertical="center" wrapText="1"/>
    </xf>
    <xf numFmtId="0" fontId="34" fillId="0" borderId="17" xfId="1012" applyNumberFormat="1" applyFont="1" applyFill="1" applyBorder="1" applyAlignment="1">
      <alignment horizontal="left" vertical="center"/>
    </xf>
    <xf numFmtId="0" fontId="34" fillId="0" borderId="1" xfId="1012" applyNumberFormat="1" applyFont="1" applyFill="1" applyBorder="1" applyAlignment="1">
      <alignment vertical="center" wrapText="1"/>
    </xf>
    <xf numFmtId="0" fontId="32" fillId="0" borderId="1" xfId="1012" applyFont="1" applyFill="1" applyBorder="1" applyAlignment="1">
      <alignment horizontal="left" vertical="center" wrapText="1"/>
    </xf>
    <xf numFmtId="176" fontId="58" fillId="0" borderId="20" xfId="0" applyNumberFormat="1" applyFont="1" applyFill="1" applyBorder="1" applyAlignment="1" applyProtection="1">
      <alignment horizontal="right" vertical="center"/>
    </xf>
    <xf numFmtId="176" fontId="58" fillId="0" borderId="20" xfId="0" applyNumberFormat="1" applyFont="1" applyFill="1" applyBorder="1" applyAlignment="1" applyProtection="1">
      <alignment horizontal="right" vertical="center"/>
      <protection locked="0"/>
    </xf>
    <xf numFmtId="0" fontId="32" fillId="4" borderId="17" xfId="1012" applyFont="1" applyFill="1" applyBorder="1" applyAlignment="1">
      <alignment horizontal="left" vertical="center"/>
    </xf>
    <xf numFmtId="0" fontId="32" fillId="4" borderId="1" xfId="1012" applyFont="1" applyFill="1" applyBorder="1" applyAlignment="1">
      <alignment horizontal="left" vertical="center" wrapText="1"/>
    </xf>
    <xf numFmtId="0" fontId="32" fillId="0" borderId="17" xfId="1012" applyFont="1" applyFill="1" applyBorder="1" applyAlignment="1">
      <alignment horizontal="left" vertical="top" wrapText="1"/>
    </xf>
    <xf numFmtId="0" fontId="32" fillId="0" borderId="1" xfId="1012" applyNumberFormat="1" applyFont="1" applyFill="1" applyBorder="1" applyAlignment="1">
      <alignment vertical="center" wrapText="1"/>
    </xf>
    <xf numFmtId="0" fontId="34" fillId="0" borderId="17" xfId="1012" applyFont="1" applyFill="1" applyBorder="1" applyAlignment="1">
      <alignment horizontal="distributed" vertical="center"/>
    </xf>
    <xf numFmtId="49" fontId="34" fillId="0" borderId="1" xfId="0" applyNumberFormat="1" applyFont="1" applyFill="1" applyBorder="1" applyAlignment="1" applyProtection="1">
      <alignment horizontal="distributed" vertical="center" wrapText="1"/>
    </xf>
    <xf numFmtId="0" fontId="34" fillId="0" borderId="1" xfId="1012" applyFont="1" applyFill="1" applyBorder="1" applyAlignment="1">
      <alignment horizontal="left" vertical="center" wrapText="1"/>
    </xf>
    <xf numFmtId="0" fontId="34" fillId="0" borderId="17" xfId="1012" applyNumberFormat="1" applyFont="1" applyFill="1" applyBorder="1" applyAlignment="1" applyProtection="1">
      <alignment horizontal="left" vertical="center"/>
    </xf>
    <xf numFmtId="0" fontId="34" fillId="0" borderId="1" xfId="1012" applyNumberFormat="1" applyFont="1" applyFill="1" applyBorder="1" applyAlignment="1" applyProtection="1">
      <alignment vertical="center" wrapText="1"/>
    </xf>
    <xf numFmtId="0" fontId="32" fillId="4" borderId="17" xfId="1011" applyFont="1" applyFill="1" applyBorder="1" applyAlignment="1" applyProtection="1">
      <alignment horizontal="left" vertical="center"/>
    </xf>
    <xf numFmtId="0" fontId="32" fillId="4" borderId="1" xfId="1011" applyFont="1" applyFill="1" applyBorder="1" applyAlignment="1" applyProtection="1">
      <alignment horizontal="left" vertical="center" wrapText="1"/>
    </xf>
    <xf numFmtId="0" fontId="35" fillId="0" borderId="1" xfId="1011" applyFill="1" applyBorder="1">
      <alignment vertical="center"/>
    </xf>
    <xf numFmtId="0" fontId="54" fillId="0" borderId="17" xfId="1012" applyFont="1" applyFill="1" applyBorder="1" applyAlignment="1">
      <alignment horizontal="distributed" vertical="center"/>
    </xf>
    <xf numFmtId="0" fontId="34" fillId="0" borderId="1" xfId="1012" applyFont="1" applyFill="1" applyBorder="1" applyAlignment="1">
      <alignment horizontal="distributed" vertical="center" wrapText="1" indent="2"/>
    </xf>
    <xf numFmtId="0" fontId="0" fillId="0" borderId="0" xfId="1012" applyFont="1" applyFill="1">
      <alignment vertical="center"/>
    </xf>
    <xf numFmtId="189" fontId="34" fillId="0" borderId="2" xfId="1012" applyNumberFormat="1" applyFont="1" applyFill="1" applyBorder="1" applyAlignment="1">
      <alignment horizontal="center" vertical="center" wrapText="1"/>
    </xf>
    <xf numFmtId="189" fontId="34" fillId="0" borderId="0" xfId="1012" applyNumberFormat="1" applyFont="1" applyFill="1" applyAlignment="1">
      <alignment horizontal="center" vertical="center" wrapText="1"/>
    </xf>
    <xf numFmtId="176" fontId="32" fillId="0" borderId="1" xfId="1022" applyNumberFormat="1" applyFont="1" applyFill="1" applyBorder="1" applyAlignment="1" applyProtection="1">
      <alignment vertical="center" wrapText="1"/>
    </xf>
    <xf numFmtId="196" fontId="32" fillId="0" borderId="1" xfId="32" applyNumberFormat="1" applyFont="1" applyFill="1" applyBorder="1" applyAlignment="1" applyProtection="1">
      <alignment vertical="center" wrapText="1"/>
      <protection locked="0"/>
    </xf>
    <xf numFmtId="49" fontId="32" fillId="0" borderId="1" xfId="1022" applyNumberFormat="1" applyFont="1" applyFill="1" applyBorder="1" applyAlignment="1" applyProtection="1">
      <alignment horizontal="left" vertical="center" wrapText="1"/>
    </xf>
    <xf numFmtId="0" fontId="34" fillId="0" borderId="1" xfId="1012" applyFont="1" applyFill="1" applyBorder="1" applyAlignment="1">
      <alignment vertical="center" wrapText="1"/>
    </xf>
    <xf numFmtId="0" fontId="32" fillId="0" borderId="17" xfId="1012" applyNumberFormat="1" applyFont="1" applyFill="1" applyBorder="1" applyAlignment="1">
      <alignment horizontal="left" vertical="center"/>
    </xf>
    <xf numFmtId="0" fontId="32" fillId="0" borderId="1" xfId="1012" applyNumberFormat="1" applyFont="1" applyFill="1" applyBorder="1" applyAlignment="1">
      <alignment horizontal="left" vertical="center" wrapText="1"/>
    </xf>
    <xf numFmtId="196" fontId="32" fillId="0" borderId="1" xfId="369" applyNumberFormat="1" applyFont="1" applyFill="1" applyBorder="1" applyAlignment="1" applyProtection="1">
      <alignment vertical="center" wrapText="1"/>
      <protection locked="0"/>
    </xf>
    <xf numFmtId="0" fontId="32" fillId="0" borderId="17" xfId="1011" applyFont="1" applyFill="1" applyBorder="1" applyAlignment="1">
      <alignment horizontal="left" vertical="center"/>
    </xf>
    <xf numFmtId="0" fontId="34" fillId="0" borderId="1" xfId="1012" applyNumberFormat="1" applyFont="1" applyFill="1" applyBorder="1" applyAlignment="1">
      <alignment horizontal="left" vertical="center" wrapText="1"/>
    </xf>
    <xf numFmtId="0" fontId="73" fillId="0" borderId="0" xfId="1012" applyFont="1" applyFill="1">
      <alignment vertical="center"/>
    </xf>
    <xf numFmtId="0" fontId="34" fillId="4" borderId="0" xfId="1012" applyFont="1" applyFill="1" applyAlignment="1" applyProtection="1">
      <alignment horizontal="center" vertical="center" wrapText="1"/>
    </xf>
    <xf numFmtId="0" fontId="32" fillId="4" borderId="0" xfId="1012" applyFont="1" applyFill="1" applyProtection="1">
      <alignment vertical="center"/>
    </xf>
    <xf numFmtId="0" fontId="35" fillId="4" borderId="0" xfId="1011" applyFill="1" applyProtection="1">
      <alignment vertical="center"/>
    </xf>
    <xf numFmtId="189" fontId="35" fillId="4" borderId="0" xfId="1012" applyNumberFormat="1" applyFill="1" applyProtection="1">
      <alignment vertical="center"/>
    </xf>
    <xf numFmtId="0" fontId="0" fillId="0" borderId="0" xfId="0" applyAlignment="1" applyProtection="1"/>
    <xf numFmtId="0" fontId="0" fillId="0" borderId="0" xfId="0" applyFill="1" applyAlignment="1" applyProtection="1"/>
    <xf numFmtId="0" fontId="32" fillId="0" borderId="0" xfId="1012" applyFont="1" applyFill="1" applyAlignment="1" applyProtection="1">
      <alignment horizontal="left" vertical="center"/>
    </xf>
    <xf numFmtId="0" fontId="60" fillId="0" borderId="0" xfId="1012" applyFont="1" applyFill="1" applyProtection="1">
      <alignment vertical="center"/>
    </xf>
    <xf numFmtId="0" fontId="34" fillId="0" borderId="1" xfId="1012" applyFont="1" applyFill="1" applyBorder="1" applyAlignment="1" applyProtection="1">
      <alignment horizontal="center" vertical="center" wrapText="1"/>
    </xf>
    <xf numFmtId="189" fontId="34" fillId="0" borderId="0" xfId="1012" applyNumberFormat="1" applyFont="1" applyFill="1" applyAlignment="1" applyProtection="1">
      <alignment horizontal="center" vertical="center" wrapText="1"/>
    </xf>
    <xf numFmtId="0" fontId="45" fillId="0" borderId="0" xfId="1011" applyFont="1" applyFill="1" applyAlignment="1" applyProtection="1">
      <alignment horizontal="center" vertical="center"/>
    </xf>
    <xf numFmtId="0" fontId="32" fillId="0" borderId="17" xfId="1012" applyFont="1" applyFill="1" applyBorder="1" applyAlignment="1" applyProtection="1">
      <alignment horizontal="left" vertical="top" wrapText="1"/>
    </xf>
    <xf numFmtId="0" fontId="32" fillId="0" borderId="1" xfId="1012" applyNumberFormat="1" applyFont="1" applyFill="1" applyBorder="1" applyAlignment="1" applyProtection="1">
      <alignment vertical="center" wrapText="1"/>
    </xf>
    <xf numFmtId="0" fontId="34" fillId="0" borderId="17" xfId="1012" applyFont="1" applyFill="1" applyBorder="1" applyAlignment="1" applyProtection="1">
      <alignment horizontal="distributed" vertical="center"/>
    </xf>
    <xf numFmtId="0" fontId="32" fillId="0" borderId="17" xfId="1011" applyFont="1" applyFill="1" applyBorder="1" applyAlignment="1" applyProtection="1">
      <alignment horizontal="left" vertical="center"/>
    </xf>
    <xf numFmtId="0" fontId="54" fillId="0" borderId="17" xfId="1012" applyFont="1" applyFill="1" applyBorder="1" applyAlignment="1" applyProtection="1">
      <alignment horizontal="distributed" vertical="center"/>
    </xf>
    <xf numFmtId="0" fontId="34" fillId="0" borderId="1" xfId="1012" applyNumberFormat="1" applyFont="1" applyFill="1" applyBorder="1" applyAlignment="1" applyProtection="1">
      <alignment horizontal="distributed" vertical="center"/>
    </xf>
    <xf numFmtId="3" fontId="35" fillId="4" borderId="0" xfId="1012" applyNumberFormat="1" applyFill="1" applyProtection="1">
      <alignment vertical="center"/>
    </xf>
    <xf numFmtId="0" fontId="32" fillId="0" borderId="17" xfId="1012" applyFont="1" applyFill="1" applyBorder="1" applyAlignment="1" applyProtection="1" quotePrefix="1">
      <alignment horizontal="left" vertical="center"/>
    </xf>
    <xf numFmtId="0" fontId="32" fillId="4" borderId="17" xfId="1012" applyFont="1" applyFill="1" applyBorder="1" applyAlignment="1" quotePrefix="1">
      <alignment horizontal="left" vertical="center"/>
    </xf>
  </cellXfs>
  <cellStyles count="1334">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常规_表样--2016年1至7月云南省及省本级地方财政收支执行情况（国资预算）全省数据与国库一致send预算局826" xfId="1208"/>
    <cellStyle name="千位[0]_ 方正PC"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2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2"/>
  <sheetViews>
    <sheetView showGridLines="0" showZeros="0" view="pageBreakPreview" zoomScaleNormal="90" topLeftCell="B1" workbookViewId="0">
      <pane ySplit="3" topLeftCell="A32" activePane="bottomLeft" state="frozen"/>
      <selection/>
      <selection pane="bottomLeft" activeCell="D32" sqref="D32"/>
    </sheetView>
  </sheetViews>
  <sheetFormatPr defaultColWidth="9" defaultRowHeight="15.6" outlineLevelCol="5"/>
  <cols>
    <col min="1" max="1" width="17.6296296296296" style="347" customWidth="1"/>
    <col min="2" max="2" width="50.75" style="347" customWidth="1"/>
    <col min="3" max="4" width="20.6296296296296" style="347" customWidth="1"/>
    <col min="5" max="5" width="20.6296296296296" style="585" customWidth="1"/>
    <col min="6" max="16384" width="9" style="586"/>
  </cols>
  <sheetData>
    <row r="1" ht="45" customHeight="1" spans="1:6">
      <c r="A1" s="351"/>
      <c r="B1" s="351" t="s">
        <v>0</v>
      </c>
      <c r="C1" s="351"/>
      <c r="D1" s="351"/>
      <c r="E1" s="351"/>
      <c r="F1" s="587"/>
    </row>
    <row r="2" ht="18.95" customHeight="1" spans="1:6">
      <c r="A2" s="350"/>
      <c r="B2" s="588"/>
      <c r="C2" s="589"/>
      <c r="D2" s="350"/>
      <c r="E2" s="355" t="s">
        <v>1</v>
      </c>
      <c r="F2" s="587"/>
    </row>
    <row r="3" s="582" customFormat="1" ht="45" customHeight="1" spans="1:6">
      <c r="A3" s="357" t="s">
        <v>2</v>
      </c>
      <c r="B3" s="590" t="s">
        <v>3</v>
      </c>
      <c r="C3" s="359" t="s">
        <v>4</v>
      </c>
      <c r="D3" s="359" t="s">
        <v>5</v>
      </c>
      <c r="E3" s="590" t="s">
        <v>6</v>
      </c>
      <c r="F3" s="591" t="s">
        <v>7</v>
      </c>
    </row>
    <row r="4" ht="37.5" customHeight="1" spans="1:6">
      <c r="A4" s="562" t="s">
        <v>8</v>
      </c>
      <c r="B4" s="563" t="s">
        <v>9</v>
      </c>
      <c r="C4" s="430">
        <f>SUM(C5:C19)</f>
        <v>24950</v>
      </c>
      <c r="D4" s="430">
        <f>SUM(D5:D19)</f>
        <v>26604</v>
      </c>
      <c r="E4" s="403">
        <f>D4/C4-1</f>
        <v>0.066</v>
      </c>
      <c r="F4" s="592" t="str">
        <f t="shared" ref="F4:F39" si="0">IF(LEN(A4)=3,"是",IF(B4&lt;&gt;"",IF(SUM(C4:D4)&lt;&gt;0,"是","否"),"是"))</f>
        <v>是</v>
      </c>
    </row>
    <row r="5" ht="37.5" customHeight="1" spans="1:6">
      <c r="A5" s="436" t="s">
        <v>10</v>
      </c>
      <c r="B5" s="382" t="s">
        <v>11</v>
      </c>
      <c r="C5" s="553">
        <v>7690</v>
      </c>
      <c r="D5" s="554">
        <v>8618</v>
      </c>
      <c r="E5" s="403">
        <f t="shared" ref="E5:E39" si="1">D5/C5-1</f>
        <v>0.121</v>
      </c>
      <c r="F5" s="592" t="str">
        <f t="shared" si="0"/>
        <v>是</v>
      </c>
    </row>
    <row r="6" ht="37.5" customHeight="1" spans="1:6">
      <c r="A6" s="436" t="s">
        <v>12</v>
      </c>
      <c r="B6" s="382" t="s">
        <v>13</v>
      </c>
      <c r="C6" s="553">
        <v>875</v>
      </c>
      <c r="D6" s="554">
        <v>886</v>
      </c>
      <c r="E6" s="403">
        <f t="shared" si="1"/>
        <v>0.013</v>
      </c>
      <c r="F6" s="592" t="str">
        <f t="shared" si="0"/>
        <v>是</v>
      </c>
    </row>
    <row r="7" ht="37.5" customHeight="1" spans="1:6">
      <c r="A7" s="436" t="s">
        <v>14</v>
      </c>
      <c r="B7" s="382" t="s">
        <v>15</v>
      </c>
      <c r="C7" s="553">
        <v>201</v>
      </c>
      <c r="D7" s="554">
        <v>200</v>
      </c>
      <c r="E7" s="403">
        <f t="shared" si="1"/>
        <v>-0.005</v>
      </c>
      <c r="F7" s="592" t="str">
        <f t="shared" si="0"/>
        <v>是</v>
      </c>
    </row>
    <row r="8" ht="37.5" customHeight="1" spans="1:6">
      <c r="A8" s="436" t="s">
        <v>16</v>
      </c>
      <c r="B8" s="382" t="s">
        <v>17</v>
      </c>
      <c r="C8" s="553">
        <v>638</v>
      </c>
      <c r="D8" s="554">
        <v>670</v>
      </c>
      <c r="E8" s="403">
        <f t="shared" si="1"/>
        <v>0.05</v>
      </c>
      <c r="F8" s="592" t="str">
        <f t="shared" si="0"/>
        <v>是</v>
      </c>
    </row>
    <row r="9" ht="37.5" customHeight="1" spans="1:6">
      <c r="A9" s="436" t="s">
        <v>18</v>
      </c>
      <c r="B9" s="382" t="s">
        <v>19</v>
      </c>
      <c r="C9" s="553">
        <v>877</v>
      </c>
      <c r="D9" s="554">
        <v>918</v>
      </c>
      <c r="E9" s="403">
        <f t="shared" si="1"/>
        <v>0.047</v>
      </c>
      <c r="F9" s="592" t="str">
        <f t="shared" si="0"/>
        <v>是</v>
      </c>
    </row>
    <row r="10" ht="37.5" customHeight="1" spans="1:6">
      <c r="A10" s="436" t="s">
        <v>20</v>
      </c>
      <c r="B10" s="382" t="s">
        <v>21</v>
      </c>
      <c r="C10" s="553">
        <v>387</v>
      </c>
      <c r="D10" s="554">
        <v>401</v>
      </c>
      <c r="E10" s="403">
        <f t="shared" si="1"/>
        <v>0.036</v>
      </c>
      <c r="F10" s="592" t="str">
        <f t="shared" si="0"/>
        <v>是</v>
      </c>
    </row>
    <row r="11" ht="37.5" customHeight="1" spans="1:6">
      <c r="A11" s="436" t="s">
        <v>22</v>
      </c>
      <c r="B11" s="382" t="s">
        <v>23</v>
      </c>
      <c r="C11" s="553">
        <v>457</v>
      </c>
      <c r="D11" s="554">
        <v>474</v>
      </c>
      <c r="E11" s="403">
        <f t="shared" si="1"/>
        <v>0.037</v>
      </c>
      <c r="F11" s="592" t="str">
        <f t="shared" si="0"/>
        <v>是</v>
      </c>
    </row>
    <row r="12" ht="37.5" customHeight="1" spans="1:6">
      <c r="A12" s="436" t="s">
        <v>24</v>
      </c>
      <c r="B12" s="382" t="s">
        <v>25</v>
      </c>
      <c r="C12" s="553">
        <v>499</v>
      </c>
      <c r="D12" s="554">
        <v>523</v>
      </c>
      <c r="E12" s="403">
        <f t="shared" si="1"/>
        <v>0.048</v>
      </c>
      <c r="F12" s="592" t="str">
        <f t="shared" si="0"/>
        <v>是</v>
      </c>
    </row>
    <row r="13" ht="37.5" customHeight="1" spans="1:6">
      <c r="A13" s="436" t="s">
        <v>26</v>
      </c>
      <c r="B13" s="382" t="s">
        <v>27</v>
      </c>
      <c r="C13" s="553">
        <v>6757</v>
      </c>
      <c r="D13" s="554">
        <v>2256</v>
      </c>
      <c r="E13" s="403">
        <f t="shared" si="1"/>
        <v>-0.666</v>
      </c>
      <c r="F13" s="592" t="str">
        <f t="shared" si="0"/>
        <v>是</v>
      </c>
    </row>
    <row r="14" ht="37.5" customHeight="1" spans="1:6">
      <c r="A14" s="436" t="s">
        <v>28</v>
      </c>
      <c r="B14" s="382" t="s">
        <v>29</v>
      </c>
      <c r="C14" s="553">
        <v>390</v>
      </c>
      <c r="D14" s="554">
        <v>410</v>
      </c>
      <c r="E14" s="403">
        <f t="shared" si="1"/>
        <v>0.051</v>
      </c>
      <c r="F14" s="592" t="str">
        <f t="shared" si="0"/>
        <v>是</v>
      </c>
    </row>
    <row r="15" ht="37.5" customHeight="1" spans="1:6">
      <c r="A15" s="436" t="s">
        <v>30</v>
      </c>
      <c r="B15" s="382" t="s">
        <v>31</v>
      </c>
      <c r="C15" s="553">
        <v>158</v>
      </c>
      <c r="D15" s="554">
        <v>5155</v>
      </c>
      <c r="E15" s="403">
        <f t="shared" si="1"/>
        <v>31.627</v>
      </c>
      <c r="F15" s="592" t="str">
        <f t="shared" si="0"/>
        <v>是</v>
      </c>
    </row>
    <row r="16" ht="37.5" customHeight="1" spans="1:6">
      <c r="A16" s="436" t="s">
        <v>32</v>
      </c>
      <c r="B16" s="382" t="s">
        <v>33</v>
      </c>
      <c r="C16" s="553">
        <v>2421</v>
      </c>
      <c r="D16" s="554">
        <v>2455</v>
      </c>
      <c r="E16" s="403">
        <f t="shared" si="1"/>
        <v>0.014</v>
      </c>
      <c r="F16" s="592" t="str">
        <f t="shared" si="0"/>
        <v>是</v>
      </c>
    </row>
    <row r="17" ht="37.5" customHeight="1" spans="1:6">
      <c r="A17" s="436" t="s">
        <v>34</v>
      </c>
      <c r="B17" s="382" t="s">
        <v>35</v>
      </c>
      <c r="C17" s="553">
        <v>3573</v>
      </c>
      <c r="D17" s="554">
        <v>3609</v>
      </c>
      <c r="E17" s="403">
        <f t="shared" si="1"/>
        <v>0.01</v>
      </c>
      <c r="F17" s="592" t="str">
        <f t="shared" si="0"/>
        <v>是</v>
      </c>
    </row>
    <row r="18" ht="37.5" customHeight="1" spans="1:6">
      <c r="A18" s="436" t="s">
        <v>36</v>
      </c>
      <c r="B18" s="382" t="s">
        <v>37</v>
      </c>
      <c r="C18" s="553">
        <v>33</v>
      </c>
      <c r="D18" s="554">
        <v>35</v>
      </c>
      <c r="E18" s="403">
        <f t="shared" si="1"/>
        <v>0.061</v>
      </c>
      <c r="F18" s="592" t="str">
        <f t="shared" si="0"/>
        <v>是</v>
      </c>
    </row>
    <row r="19" ht="37.5" customHeight="1" spans="1:6">
      <c r="A19" s="600" t="s">
        <v>38</v>
      </c>
      <c r="B19" s="382" t="s">
        <v>39</v>
      </c>
      <c r="C19" s="553">
        <v>-6</v>
      </c>
      <c r="D19" s="554">
        <v>-6</v>
      </c>
      <c r="E19" s="403">
        <f t="shared" si="1"/>
        <v>0</v>
      </c>
      <c r="F19" s="592" t="str">
        <f t="shared" si="0"/>
        <v>是</v>
      </c>
    </row>
    <row r="20" ht="37.5" customHeight="1" spans="1:6">
      <c r="A20" s="433" t="s">
        <v>40</v>
      </c>
      <c r="B20" s="563" t="s">
        <v>41</v>
      </c>
      <c r="C20" s="430">
        <f>SUM(C21:C28)</f>
        <v>14778</v>
      </c>
      <c r="D20" s="430">
        <f>SUM(D21:D28)</f>
        <v>14322</v>
      </c>
      <c r="E20" s="403">
        <f t="shared" si="1"/>
        <v>-0.031</v>
      </c>
      <c r="F20" s="592" t="str">
        <f t="shared" si="0"/>
        <v>是</v>
      </c>
    </row>
    <row r="21" ht="37.5" customHeight="1" spans="1:6">
      <c r="A21" s="593" t="s">
        <v>42</v>
      </c>
      <c r="B21" s="382" t="s">
        <v>43</v>
      </c>
      <c r="C21" s="553">
        <v>2094</v>
      </c>
      <c r="D21" s="554">
        <v>2072</v>
      </c>
      <c r="E21" s="403">
        <f t="shared" si="1"/>
        <v>-0.011</v>
      </c>
      <c r="F21" s="592" t="str">
        <f t="shared" si="0"/>
        <v>是</v>
      </c>
    </row>
    <row r="22" ht="37.5" customHeight="1" spans="1:6">
      <c r="A22" s="436" t="s">
        <v>44</v>
      </c>
      <c r="B22" s="594" t="s">
        <v>45</v>
      </c>
      <c r="C22" s="553">
        <v>1849</v>
      </c>
      <c r="D22" s="554">
        <v>1830</v>
      </c>
      <c r="E22" s="403">
        <f t="shared" si="1"/>
        <v>-0.01</v>
      </c>
      <c r="F22" s="592" t="str">
        <f t="shared" si="0"/>
        <v>是</v>
      </c>
    </row>
    <row r="23" ht="37.5" customHeight="1" spans="1:6">
      <c r="A23" s="436" t="s">
        <v>46</v>
      </c>
      <c r="B23" s="382" t="s">
        <v>47</v>
      </c>
      <c r="C23" s="553">
        <v>2602</v>
      </c>
      <c r="D23" s="554">
        <v>2576</v>
      </c>
      <c r="E23" s="403">
        <f t="shared" si="1"/>
        <v>-0.01</v>
      </c>
      <c r="F23" s="592" t="str">
        <f t="shared" si="0"/>
        <v>是</v>
      </c>
    </row>
    <row r="24" ht="37.5" customHeight="1" spans="1:6">
      <c r="A24" s="436" t="s">
        <v>48</v>
      </c>
      <c r="B24" s="382" t="s">
        <v>49</v>
      </c>
      <c r="C24" s="553">
        <v>38</v>
      </c>
      <c r="D24" s="554">
        <v>4768</v>
      </c>
      <c r="E24" s="403">
        <f t="shared" si="1"/>
        <v>124.474</v>
      </c>
      <c r="F24" s="592" t="str">
        <f t="shared" si="0"/>
        <v>是</v>
      </c>
    </row>
    <row r="25" ht="37.5" customHeight="1" spans="1:6">
      <c r="A25" s="436" t="s">
        <v>50</v>
      </c>
      <c r="B25" s="382" t="s">
        <v>51</v>
      </c>
      <c r="C25" s="553">
        <v>6181</v>
      </c>
      <c r="D25" s="554">
        <v>1074</v>
      </c>
      <c r="E25" s="403">
        <f t="shared" si="1"/>
        <v>-0.826</v>
      </c>
      <c r="F25" s="592" t="str">
        <f t="shared" si="0"/>
        <v>是</v>
      </c>
    </row>
    <row r="26" ht="37.5" customHeight="1" spans="1:6">
      <c r="A26" s="436" t="s">
        <v>52</v>
      </c>
      <c r="B26" s="382" t="s">
        <v>53</v>
      </c>
      <c r="C26" s="553">
        <v>294</v>
      </c>
      <c r="D26" s="554">
        <v>291</v>
      </c>
      <c r="E26" s="403">
        <f t="shared" si="1"/>
        <v>-0.01</v>
      </c>
      <c r="F26" s="592" t="str">
        <f t="shared" si="0"/>
        <v>是</v>
      </c>
    </row>
    <row r="27" ht="37.5" customHeight="1" spans="1:6">
      <c r="A27" s="436" t="s">
        <v>54</v>
      </c>
      <c r="B27" s="382" t="s">
        <v>55</v>
      </c>
      <c r="C27" s="553">
        <v>627</v>
      </c>
      <c r="D27" s="554">
        <v>621</v>
      </c>
      <c r="E27" s="403">
        <f t="shared" si="1"/>
        <v>-0.01</v>
      </c>
      <c r="F27" s="592" t="str">
        <f t="shared" si="0"/>
        <v>是</v>
      </c>
    </row>
    <row r="28" ht="37.5" customHeight="1" spans="1:6">
      <c r="A28" s="436" t="s">
        <v>56</v>
      </c>
      <c r="B28" s="382" t="s">
        <v>57</v>
      </c>
      <c r="C28" s="553">
        <v>1093</v>
      </c>
      <c r="D28" s="554">
        <v>1090</v>
      </c>
      <c r="E28" s="403">
        <f t="shared" si="1"/>
        <v>-0.003</v>
      </c>
      <c r="F28" s="592" t="str">
        <f t="shared" si="0"/>
        <v>是</v>
      </c>
    </row>
    <row r="29" ht="37.5" customHeight="1" spans="1:6">
      <c r="A29" s="436"/>
      <c r="B29" s="382"/>
      <c r="C29" s="429"/>
      <c r="D29" s="429"/>
      <c r="E29" s="403"/>
      <c r="F29" s="592" t="str">
        <f t="shared" si="0"/>
        <v>是</v>
      </c>
    </row>
    <row r="30" s="583" customFormat="1" ht="37.5" customHeight="1" spans="1:6">
      <c r="A30" s="595"/>
      <c r="B30" s="560" t="s">
        <v>58</v>
      </c>
      <c r="C30" s="430">
        <f>C4+C20</f>
        <v>39728</v>
      </c>
      <c r="D30" s="430">
        <f>D4+D20</f>
        <v>40926</v>
      </c>
      <c r="E30" s="403">
        <f t="shared" si="1"/>
        <v>0.03</v>
      </c>
      <c r="F30" s="592" t="str">
        <f t="shared" si="0"/>
        <v>是</v>
      </c>
    </row>
    <row r="31" ht="37.5" customHeight="1" spans="1:6">
      <c r="A31" s="433">
        <v>105</v>
      </c>
      <c r="B31" s="381" t="s">
        <v>59</v>
      </c>
      <c r="C31" s="430">
        <v>15261</v>
      </c>
      <c r="D31" s="430">
        <f>7370-800</f>
        <v>6570</v>
      </c>
      <c r="E31" s="403">
        <f t="shared" si="1"/>
        <v>-0.569</v>
      </c>
      <c r="F31" s="592" t="str">
        <f t="shared" si="0"/>
        <v>是</v>
      </c>
    </row>
    <row r="32" ht="37.5" customHeight="1" spans="1:6">
      <c r="A32" s="562">
        <v>110</v>
      </c>
      <c r="B32" s="563" t="s">
        <v>60</v>
      </c>
      <c r="C32" s="430">
        <f>SUM(C33:C38)</f>
        <v>154790</v>
      </c>
      <c r="D32" s="430">
        <f>SUM(D33:D38)</f>
        <v>156290</v>
      </c>
      <c r="E32" s="403">
        <f t="shared" si="1"/>
        <v>0.01</v>
      </c>
      <c r="F32" s="592" t="str">
        <f t="shared" si="0"/>
        <v>是</v>
      </c>
    </row>
    <row r="33" ht="37.5" customHeight="1" spans="1:6">
      <c r="A33" s="436">
        <v>11001</v>
      </c>
      <c r="B33" s="382" t="s">
        <v>61</v>
      </c>
      <c r="C33" s="429">
        <v>2530</v>
      </c>
      <c r="D33" s="429">
        <v>2530</v>
      </c>
      <c r="E33" s="403">
        <f t="shared" si="1"/>
        <v>0</v>
      </c>
      <c r="F33" s="592" t="str">
        <f t="shared" si="0"/>
        <v>是</v>
      </c>
    </row>
    <row r="34" ht="37.5" customHeight="1" spans="1:6">
      <c r="A34" s="436"/>
      <c r="B34" s="382" t="s">
        <v>62</v>
      </c>
      <c r="C34" s="429">
        <v>131853</v>
      </c>
      <c r="D34" s="429">
        <v>142815</v>
      </c>
      <c r="E34" s="403">
        <f t="shared" si="1"/>
        <v>0.083</v>
      </c>
      <c r="F34" s="592" t="str">
        <f t="shared" si="0"/>
        <v>是</v>
      </c>
    </row>
    <row r="35" ht="37.5" customHeight="1" spans="1:6">
      <c r="A35" s="436">
        <v>11008</v>
      </c>
      <c r="B35" s="382" t="s">
        <v>63</v>
      </c>
      <c r="C35" s="429">
        <v>2164</v>
      </c>
      <c r="D35" s="429">
        <v>2945</v>
      </c>
      <c r="E35" s="403">
        <f t="shared" si="1"/>
        <v>0.361</v>
      </c>
      <c r="F35" s="592" t="str">
        <f t="shared" si="0"/>
        <v>是</v>
      </c>
    </row>
    <row r="36" ht="37.5" customHeight="1" spans="1:6">
      <c r="A36" s="436">
        <v>11009</v>
      </c>
      <c r="B36" s="382" t="s">
        <v>64</v>
      </c>
      <c r="C36" s="429">
        <v>18243</v>
      </c>
      <c r="D36" s="429">
        <v>8000</v>
      </c>
      <c r="E36" s="403">
        <f t="shared" si="1"/>
        <v>-0.561</v>
      </c>
      <c r="F36" s="592" t="str">
        <f t="shared" si="0"/>
        <v>是</v>
      </c>
    </row>
    <row r="37" s="584" customFormat="1" ht="37.5" customHeight="1" spans="1:6">
      <c r="A37" s="596">
        <v>11013</v>
      </c>
      <c r="B37" s="386" t="s">
        <v>65</v>
      </c>
      <c r="C37" s="429"/>
      <c r="D37" s="429"/>
      <c r="E37" s="403"/>
      <c r="F37" s="592" t="str">
        <f t="shared" si="0"/>
        <v>否</v>
      </c>
    </row>
    <row r="38" s="584" customFormat="1" ht="37.5" customHeight="1" spans="1:6">
      <c r="A38" s="596">
        <v>11015</v>
      </c>
      <c r="B38" s="386" t="s">
        <v>66</v>
      </c>
      <c r="C38" s="429"/>
      <c r="D38" s="429"/>
      <c r="E38" s="403"/>
      <c r="F38" s="592" t="str">
        <f t="shared" si="0"/>
        <v>否</v>
      </c>
    </row>
    <row r="39" ht="37.5" customHeight="1" spans="1:6">
      <c r="A39" s="597"/>
      <c r="B39" s="598" t="s">
        <v>67</v>
      </c>
      <c r="C39" s="430">
        <f>C30+C31+C32</f>
        <v>209779</v>
      </c>
      <c r="D39" s="430">
        <f>D30+D31+D32</f>
        <v>203786</v>
      </c>
      <c r="E39" s="403">
        <f t="shared" si="1"/>
        <v>-0.029</v>
      </c>
      <c r="F39" s="592" t="str">
        <f t="shared" si="0"/>
        <v>是</v>
      </c>
    </row>
    <row r="40" spans="3:4">
      <c r="C40" s="599"/>
      <c r="D40" s="599"/>
    </row>
    <row r="41" spans="4:4">
      <c r="D41" s="599"/>
    </row>
    <row r="42" spans="3:4">
      <c r="C42" s="599"/>
      <c r="D42" s="599"/>
    </row>
    <row r="43" spans="4:4">
      <c r="D43" s="599"/>
    </row>
    <row r="44" spans="3:4">
      <c r="C44" s="599"/>
      <c r="D44" s="599"/>
    </row>
    <row r="45" spans="3:4">
      <c r="C45" s="599"/>
      <c r="D45" s="599"/>
    </row>
    <row r="46" spans="4:4">
      <c r="D46" s="599"/>
    </row>
    <row r="47" spans="3:4">
      <c r="C47" s="599"/>
      <c r="D47" s="599"/>
    </row>
    <row r="48" spans="3:4">
      <c r="C48" s="599"/>
      <c r="D48" s="599"/>
    </row>
    <row r="49" spans="3:4">
      <c r="C49" s="599"/>
      <c r="D49" s="599"/>
    </row>
    <row r="50" spans="3:4">
      <c r="C50" s="599"/>
      <c r="D50" s="599"/>
    </row>
    <row r="51" spans="4:4">
      <c r="D51" s="599"/>
    </row>
    <row r="52" spans="3:4">
      <c r="C52" s="599"/>
      <c r="D52" s="599"/>
    </row>
  </sheetData>
  <autoFilter ref="A3:F39">
    <extLst/>
  </autoFilter>
  <mergeCells count="1">
    <mergeCell ref="B1:E1"/>
  </mergeCells>
  <conditionalFormatting sqref="E2">
    <cfRule type="cellIs" dxfId="0" priority="38" stopIfTrue="1" operator="lessThanOrEqual">
      <formula>-1</formula>
    </cfRule>
  </conditionalFormatting>
  <conditionalFormatting sqref="C4:D4">
    <cfRule type="expression" dxfId="1" priority="33" stopIfTrue="1">
      <formula>"len($A:$A)=3"</formula>
    </cfRule>
  </conditionalFormatting>
  <conditionalFormatting sqref="D29">
    <cfRule type="expression" dxfId="1" priority="19" stopIfTrue="1">
      <formula>"len($A:$A)=3"</formula>
    </cfRule>
  </conditionalFormatting>
  <conditionalFormatting sqref="A31:B31">
    <cfRule type="expression" dxfId="1" priority="44" stopIfTrue="1">
      <formula>"len($A:$A)=3"</formula>
    </cfRule>
  </conditionalFormatting>
  <conditionalFormatting sqref="C31">
    <cfRule type="expression" dxfId="1" priority="29" stopIfTrue="1">
      <formula>"len($A:$A)=3"</formula>
    </cfRule>
  </conditionalFormatting>
  <conditionalFormatting sqref="D31">
    <cfRule type="expression" dxfId="1" priority="18" stopIfTrue="1">
      <formula>"len($A:$A)=3"</formula>
    </cfRule>
  </conditionalFormatting>
  <conditionalFormatting sqref="D38">
    <cfRule type="expression" dxfId="1" priority="21" stopIfTrue="1">
      <formula>"len($A:$A)=3"</formula>
    </cfRule>
  </conditionalFormatting>
  <conditionalFormatting sqref="B7:B8">
    <cfRule type="expression" dxfId="1" priority="52" stopIfTrue="1">
      <formula>"len($A:$A)=3"</formula>
    </cfRule>
  </conditionalFormatting>
  <conditionalFormatting sqref="B32:B34">
    <cfRule type="expression" dxfId="1" priority="13" stopIfTrue="1">
      <formula>"len($A:$A)=3"</formula>
    </cfRule>
  </conditionalFormatting>
  <conditionalFormatting sqref="B37:B39">
    <cfRule type="expression" dxfId="1" priority="7" stopIfTrue="1">
      <formula>"len($A:$A)=3"</formula>
    </cfRule>
    <cfRule type="expression" dxfId="1" priority="8" stopIfTrue="1">
      <formula>"len($A:$A)=3"</formula>
    </cfRule>
  </conditionalFormatting>
  <conditionalFormatting sqref="C33:C34">
    <cfRule type="expression" dxfId="1" priority="27" stopIfTrue="1">
      <formula>"len($A:$A)=3"</formula>
    </cfRule>
  </conditionalFormatting>
  <conditionalFormatting sqref="C35:C36">
    <cfRule type="expression" dxfId="1" priority="25" stopIfTrue="1">
      <formula>"len($A:$A)=3"</formula>
    </cfRule>
  </conditionalFormatting>
  <conditionalFormatting sqref="D33:D34">
    <cfRule type="expression" dxfId="1" priority="16" stopIfTrue="1">
      <formula>"len($A:$A)=3"</formula>
    </cfRule>
  </conditionalFormatting>
  <conditionalFormatting sqref="D35:D36">
    <cfRule type="expression" dxfId="1" priority="14" stopIfTrue="1">
      <formula>"len($A:$A)=3"</formula>
    </cfRule>
  </conditionalFormatting>
  <conditionalFormatting sqref="D37:D38">
    <cfRule type="expression" dxfId="1" priority="24" stopIfTrue="1">
      <formula>"len($A:$A)=3"</formula>
    </cfRule>
  </conditionalFormatting>
  <conditionalFormatting sqref="F4:F39">
    <cfRule type="cellIs" dxfId="2" priority="36" stopIfTrue="1" operator="lessThan">
      <formula>0</formula>
    </cfRule>
    <cfRule type="cellIs" dxfId="2" priority="37" stopIfTrue="1" operator="lessThan">
      <formula>0</formula>
    </cfRule>
  </conditionalFormatting>
  <conditionalFormatting sqref="A4:B29">
    <cfRule type="expression" dxfId="1" priority="49" stopIfTrue="1">
      <formula>"len($A:$A)=3"</formula>
    </cfRule>
  </conditionalFormatting>
  <conditionalFormatting sqref="B4:B6 B31 B39">
    <cfRule type="expression" dxfId="1" priority="58" stopIfTrue="1">
      <formula>"len($A:$A)=3"</formula>
    </cfRule>
  </conditionalFormatting>
  <conditionalFormatting sqref="C4:D4 C20:D20 C29">
    <cfRule type="expression" dxfId="1" priority="30" stopIfTrue="1">
      <formula>"len($A:$A)=3"</formula>
    </cfRule>
  </conditionalFormatting>
  <conditionalFormatting sqref="C31:C32 C33:D34 D32">
    <cfRule type="expression" dxfId="1" priority="34" stopIfTrue="1">
      <formula>"len($A:$A)=3"</formula>
    </cfRule>
  </conditionalFormatting>
  <conditionalFormatting sqref="D31 D33:D34">
    <cfRule type="expression" dxfId="1" priority="23" stopIfTrue="1">
      <formula>"len($A:$A)=3"</formula>
    </cfRule>
  </conditionalFormatting>
  <conditionalFormatting sqref="A32:B34 B38:B39">
    <cfRule type="expression" dxfId="1" priority="12" stopIfTrue="1">
      <formula>"len($A:$A)=3"</formula>
    </cfRule>
  </conditionalFormatting>
  <conditionalFormatting sqref="C32:D34">
    <cfRule type="expression" dxfId="1" priority="28" stopIfTrue="1">
      <formula>"len($A:$A)=3"</formula>
    </cfRule>
  </conditionalFormatting>
  <conditionalFormatting sqref="A33:B34">
    <cfRule type="expression" dxfId="1" priority="11" stopIfTrue="1">
      <formula>"len($A:$A)=3"</formula>
    </cfRule>
  </conditionalFormatting>
  <conditionalFormatting sqref="B39 A35:D35">
    <cfRule type="expression" dxfId="1" priority="56" stopIfTrue="1">
      <formula>"len($A:$A)=3"</formula>
    </cfRule>
  </conditionalFormatting>
  <conditionalFormatting sqref="A35:B36">
    <cfRule type="expression" dxfId="1" priority="9" stopIfTrue="1">
      <formula>"len($A:$A)=3"</formula>
    </cfRule>
  </conditionalFormatting>
  <conditionalFormatting sqref="C37:C39 D39">
    <cfRule type="expression" dxfId="1" priority="35" stopIfTrue="1">
      <formula>"len($A:$A)=3"</formula>
    </cfRule>
  </conditionalFormatting>
  <conditionalFormatting sqref="C38:C39 D39">
    <cfRule type="expression" dxfId="1" priority="3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G282"/>
  <sheetViews>
    <sheetView showGridLines="0" showZeros="0" view="pageBreakPreview" zoomScaleNormal="115" workbookViewId="0">
      <pane ySplit="3" topLeftCell="A253" activePane="bottomLeft" state="frozen"/>
      <selection/>
      <selection pane="bottomLeft" activeCell="E204" sqref="E204:E222"/>
    </sheetView>
  </sheetViews>
  <sheetFormatPr defaultColWidth="9" defaultRowHeight="15.6" outlineLevelCol="6"/>
  <cols>
    <col min="1" max="1" width="21.5" style="350" customWidth="1"/>
    <col min="2" max="2" width="50.75" style="350" customWidth="1"/>
    <col min="3" max="4" width="20.6296296296296" style="350" customWidth="1"/>
    <col min="5" max="5" width="20.6296296296296" style="418" customWidth="1"/>
    <col min="6" max="6" width="3.75" style="352" customWidth="1"/>
    <col min="7" max="16384" width="9" style="350"/>
  </cols>
  <sheetData>
    <row r="1" ht="45" customHeight="1" spans="2:5">
      <c r="B1" s="351" t="s">
        <v>2663</v>
      </c>
      <c r="C1" s="351"/>
      <c r="D1" s="351"/>
      <c r="E1" s="351"/>
    </row>
    <row r="2" s="353" customFormat="1" ht="20.1" customHeight="1" spans="2:6">
      <c r="B2" s="354"/>
      <c r="C2" s="354"/>
      <c r="D2" s="354"/>
      <c r="E2" s="355" t="s">
        <v>1</v>
      </c>
      <c r="F2" s="356"/>
    </row>
    <row r="3" s="361" customFormat="1" ht="45" customHeight="1" spans="1:7">
      <c r="A3" s="357" t="s">
        <v>2</v>
      </c>
      <c r="B3" s="358" t="s">
        <v>3</v>
      </c>
      <c r="C3" s="359" t="s">
        <v>4</v>
      </c>
      <c r="D3" s="359" t="s">
        <v>5</v>
      </c>
      <c r="E3" s="359" t="s">
        <v>6</v>
      </c>
      <c r="F3" s="360" t="s">
        <v>7</v>
      </c>
      <c r="G3" s="361" t="s">
        <v>135</v>
      </c>
    </row>
    <row r="4" ht="38" customHeight="1" spans="1:7">
      <c r="A4" s="362" t="s">
        <v>81</v>
      </c>
      <c r="B4" s="363" t="s">
        <v>2664</v>
      </c>
      <c r="C4" s="372">
        <f>SUBTOTAL(9,C5:C11)</f>
        <v>20</v>
      </c>
      <c r="D4" s="372">
        <f>SUBTOTAL(9,D5:D11)</f>
        <v>0</v>
      </c>
      <c r="E4" s="373">
        <f>D4/C4-1</f>
        <v>-1</v>
      </c>
      <c r="F4" s="366" t="str">
        <f t="shared" ref="F4:F67" si="0">IF(LEN(A4)=3,"是",IF(B4&lt;&gt;"",IF(SUM(C4:D4)&lt;&gt;0,"是","否"),"是"))</f>
        <v>是</v>
      </c>
      <c r="G4" s="350" t="str">
        <f t="shared" ref="G4:G67" si="1">IF(LEN(A4)=3,"类",IF(LEN(A4)=5,"款","项"))</f>
        <v>类</v>
      </c>
    </row>
    <row r="5" ht="38" customHeight="1" spans="1:7">
      <c r="A5" s="368" t="s">
        <v>2665</v>
      </c>
      <c r="B5" s="367" t="s">
        <v>2666</v>
      </c>
      <c r="C5" s="369"/>
      <c r="D5" s="369"/>
      <c r="E5" s="373"/>
      <c r="F5" s="366" t="str">
        <f t="shared" si="0"/>
        <v>否</v>
      </c>
      <c r="G5" s="350" t="str">
        <f t="shared" si="1"/>
        <v>款</v>
      </c>
    </row>
    <row r="6" ht="38" hidden="1" customHeight="1" spans="1:7">
      <c r="A6" s="368" t="s">
        <v>2667</v>
      </c>
      <c r="B6" s="367" t="s">
        <v>2668</v>
      </c>
      <c r="C6" s="369">
        <v>466</v>
      </c>
      <c r="D6" s="369">
        <v>376</v>
      </c>
      <c r="E6" s="370">
        <f t="shared" ref="E4:E67" si="2">IF(C6&gt;0,D6/C6-1,IF(C6&lt;0,-(D6/C6-1),""))</f>
        <v>-0.193</v>
      </c>
      <c r="F6" s="366" t="str">
        <f t="shared" si="0"/>
        <v>是</v>
      </c>
      <c r="G6" s="350" t="str">
        <f t="shared" si="1"/>
        <v>项</v>
      </c>
    </row>
    <row r="7" ht="38" hidden="1" customHeight="1" spans="1:7">
      <c r="A7" s="368" t="s">
        <v>2669</v>
      </c>
      <c r="B7" s="367" t="s">
        <v>2670</v>
      </c>
      <c r="C7" s="369">
        <v>866</v>
      </c>
      <c r="D7" s="369">
        <v>1073</v>
      </c>
      <c r="E7" s="370">
        <f t="shared" si="2"/>
        <v>0.239</v>
      </c>
      <c r="F7" s="366" t="str">
        <f t="shared" si="0"/>
        <v>是</v>
      </c>
      <c r="G7" s="350" t="str">
        <f t="shared" si="1"/>
        <v>项</v>
      </c>
    </row>
    <row r="8" ht="38" hidden="1" customHeight="1" spans="1:7">
      <c r="A8" s="368" t="s">
        <v>2671</v>
      </c>
      <c r="B8" s="367" t="s">
        <v>2672</v>
      </c>
      <c r="C8" s="369">
        <v>191</v>
      </c>
      <c r="D8" s="369">
        <v>448</v>
      </c>
      <c r="E8" s="370">
        <f t="shared" si="2"/>
        <v>1.346</v>
      </c>
      <c r="F8" s="366" t="str">
        <f t="shared" si="0"/>
        <v>是</v>
      </c>
      <c r="G8" s="350" t="str">
        <f t="shared" si="1"/>
        <v>项</v>
      </c>
    </row>
    <row r="9" s="343" customFormat="1" ht="38" hidden="1" customHeight="1" spans="1:7">
      <c r="A9" s="368" t="s">
        <v>2673</v>
      </c>
      <c r="B9" s="367" t="s">
        <v>2674</v>
      </c>
      <c r="C9" s="369">
        <v>0</v>
      </c>
      <c r="D9" s="369">
        <v>0</v>
      </c>
      <c r="E9" s="370" t="str">
        <f t="shared" si="2"/>
        <v/>
      </c>
      <c r="F9" s="366" t="str">
        <f t="shared" si="0"/>
        <v>否</v>
      </c>
      <c r="G9" s="350" t="str">
        <f t="shared" si="1"/>
        <v>项</v>
      </c>
    </row>
    <row r="10" ht="38" hidden="1" customHeight="1" spans="1:7">
      <c r="A10" s="368" t="s">
        <v>2675</v>
      </c>
      <c r="B10" s="367" t="s">
        <v>2676</v>
      </c>
      <c r="C10" s="369">
        <v>1717</v>
      </c>
      <c r="D10" s="369">
        <v>2838</v>
      </c>
      <c r="E10" s="370">
        <f t="shared" si="2"/>
        <v>0.653</v>
      </c>
      <c r="F10" s="366" t="str">
        <f t="shared" si="0"/>
        <v>是</v>
      </c>
      <c r="G10" s="350" t="str">
        <f t="shared" si="1"/>
        <v>项</v>
      </c>
    </row>
    <row r="11" ht="38" customHeight="1" spans="1:7">
      <c r="A11" s="368" t="s">
        <v>2677</v>
      </c>
      <c r="B11" s="367" t="s">
        <v>2678</v>
      </c>
      <c r="C11" s="377">
        <v>20</v>
      </c>
      <c r="D11" s="369"/>
      <c r="E11" s="373">
        <f>D11/C11-1</f>
        <v>-1</v>
      </c>
      <c r="F11" s="366" t="str">
        <f t="shared" si="0"/>
        <v>是</v>
      </c>
      <c r="G11" s="350" t="str">
        <f t="shared" si="1"/>
        <v>款</v>
      </c>
    </row>
    <row r="12" s="343" customFormat="1" ht="38" hidden="1" customHeight="1" spans="1:7">
      <c r="A12" s="368" t="s">
        <v>2679</v>
      </c>
      <c r="B12" s="367" t="s">
        <v>2680</v>
      </c>
      <c r="C12" s="369">
        <v>0</v>
      </c>
      <c r="D12" s="369">
        <v>0</v>
      </c>
      <c r="E12" s="370" t="str">
        <f t="shared" si="2"/>
        <v/>
      </c>
      <c r="F12" s="366" t="str">
        <f t="shared" si="0"/>
        <v>否</v>
      </c>
      <c r="G12" s="350" t="str">
        <f t="shared" si="1"/>
        <v>项</v>
      </c>
    </row>
    <row r="13" ht="38" hidden="1" customHeight="1" spans="1:7">
      <c r="A13" s="368" t="s">
        <v>2681</v>
      </c>
      <c r="B13" s="367" t="s">
        <v>2682</v>
      </c>
      <c r="C13" s="369">
        <v>0</v>
      </c>
      <c r="D13" s="369">
        <v>0</v>
      </c>
      <c r="E13" s="370" t="str">
        <f t="shared" si="2"/>
        <v/>
      </c>
      <c r="F13" s="366" t="str">
        <f t="shared" si="0"/>
        <v>否</v>
      </c>
      <c r="G13" s="350" t="str">
        <f t="shared" si="1"/>
        <v>项</v>
      </c>
    </row>
    <row r="14" s="343" customFormat="1" ht="38" hidden="1" customHeight="1" spans="1:7">
      <c r="A14" s="368" t="s">
        <v>2683</v>
      </c>
      <c r="B14" s="367" t="s">
        <v>2684</v>
      </c>
      <c r="C14" s="369">
        <v>0</v>
      </c>
      <c r="D14" s="369">
        <v>30</v>
      </c>
      <c r="E14" s="370" t="str">
        <f t="shared" si="2"/>
        <v/>
      </c>
      <c r="F14" s="366" t="str">
        <f t="shared" si="0"/>
        <v>是</v>
      </c>
      <c r="G14" s="350" t="str">
        <f t="shared" si="1"/>
        <v>项</v>
      </c>
    </row>
    <row r="15" ht="38" hidden="1" customHeight="1" spans="1:7">
      <c r="A15" s="368" t="s">
        <v>2685</v>
      </c>
      <c r="B15" s="367" t="s">
        <v>2686</v>
      </c>
      <c r="C15" s="369">
        <v>2499</v>
      </c>
      <c r="D15" s="369">
        <v>3109</v>
      </c>
      <c r="E15" s="370">
        <f t="shared" si="2"/>
        <v>0.244</v>
      </c>
      <c r="F15" s="366" t="str">
        <f t="shared" si="0"/>
        <v>是</v>
      </c>
      <c r="G15" s="350" t="str">
        <f t="shared" si="1"/>
        <v>项</v>
      </c>
    </row>
    <row r="16" ht="38" hidden="1" customHeight="1" spans="1:7">
      <c r="A16" s="368" t="s">
        <v>2687</v>
      </c>
      <c r="B16" s="367" t="s">
        <v>2688</v>
      </c>
      <c r="C16" s="369">
        <v>0</v>
      </c>
      <c r="D16" s="369">
        <v>5040</v>
      </c>
      <c r="E16" s="370" t="str">
        <f t="shared" si="2"/>
        <v/>
      </c>
      <c r="F16" s="366" t="str">
        <f t="shared" si="0"/>
        <v>是</v>
      </c>
      <c r="G16" s="350" t="str">
        <f t="shared" si="1"/>
        <v>项</v>
      </c>
    </row>
    <row r="17" s="343" customFormat="1" ht="38" hidden="1" customHeight="1" spans="1:7">
      <c r="A17" s="368" t="s">
        <v>2689</v>
      </c>
      <c r="B17" s="367" t="s">
        <v>2690</v>
      </c>
      <c r="C17" s="369">
        <f>SUM(C18:C19)</f>
        <v>0</v>
      </c>
      <c r="D17" s="369">
        <f>SUM(D18:D19)</f>
        <v>0</v>
      </c>
      <c r="E17" s="370" t="str">
        <f t="shared" si="2"/>
        <v/>
      </c>
      <c r="F17" s="366" t="str">
        <f t="shared" si="0"/>
        <v>否</v>
      </c>
      <c r="G17" s="350" t="str">
        <f t="shared" si="1"/>
        <v>款</v>
      </c>
    </row>
    <row r="18" s="343" customFormat="1" ht="38" hidden="1" customHeight="1" spans="1:7">
      <c r="A18" s="368" t="s">
        <v>2691</v>
      </c>
      <c r="B18" s="367" t="s">
        <v>2692</v>
      </c>
      <c r="C18" s="369">
        <v>0</v>
      </c>
      <c r="D18" s="369">
        <v>0</v>
      </c>
      <c r="E18" s="370" t="str">
        <f t="shared" si="2"/>
        <v/>
      </c>
      <c r="F18" s="366" t="str">
        <f t="shared" si="0"/>
        <v>否</v>
      </c>
      <c r="G18" s="350" t="str">
        <f t="shared" si="1"/>
        <v>项</v>
      </c>
    </row>
    <row r="19" s="343" customFormat="1" ht="38" hidden="1" customHeight="1" spans="1:7">
      <c r="A19" s="368" t="s">
        <v>2693</v>
      </c>
      <c r="B19" s="367" t="s">
        <v>2694</v>
      </c>
      <c r="C19" s="369">
        <v>0</v>
      </c>
      <c r="D19" s="369">
        <v>0</v>
      </c>
      <c r="E19" s="370" t="str">
        <f t="shared" si="2"/>
        <v/>
      </c>
      <c r="F19" s="366" t="str">
        <f t="shared" si="0"/>
        <v>否</v>
      </c>
      <c r="G19" s="350" t="str">
        <f t="shared" si="1"/>
        <v>项</v>
      </c>
    </row>
    <row r="20" ht="38" customHeight="1" spans="1:7">
      <c r="A20" s="362" t="s">
        <v>83</v>
      </c>
      <c r="B20" s="363" t="s">
        <v>2695</v>
      </c>
      <c r="C20" s="372">
        <f>SUBTOTAL(9,C21:C29)</f>
        <v>310</v>
      </c>
      <c r="D20" s="372">
        <f>SUBTOTAL(9,D21:D29)</f>
        <v>263</v>
      </c>
      <c r="E20" s="373">
        <f>D20/C20-1</f>
        <v>-0.152</v>
      </c>
      <c r="F20" s="366" t="str">
        <f t="shared" si="0"/>
        <v>是</v>
      </c>
      <c r="G20" s="350" t="str">
        <f t="shared" si="1"/>
        <v>类</v>
      </c>
    </row>
    <row r="21" ht="38" customHeight="1" spans="1:7">
      <c r="A21" s="368" t="s">
        <v>2696</v>
      </c>
      <c r="B21" s="367" t="s">
        <v>2697</v>
      </c>
      <c r="C21" s="369">
        <v>310</v>
      </c>
      <c r="D21" s="369">
        <v>263</v>
      </c>
      <c r="E21" s="373">
        <f>D21/C21-1</f>
        <v>-0.152</v>
      </c>
      <c r="F21" s="366" t="str">
        <f t="shared" si="0"/>
        <v>是</v>
      </c>
      <c r="G21" s="350" t="str">
        <f t="shared" si="1"/>
        <v>款</v>
      </c>
    </row>
    <row r="22" ht="38" hidden="1" customHeight="1" spans="1:7">
      <c r="A22" s="368" t="s">
        <v>2698</v>
      </c>
      <c r="B22" s="367" t="s">
        <v>2699</v>
      </c>
      <c r="C22" s="369">
        <v>38805</v>
      </c>
      <c r="D22" s="369">
        <v>39463</v>
      </c>
      <c r="E22" s="370">
        <f t="shared" si="2"/>
        <v>0.017</v>
      </c>
      <c r="F22" s="366" t="str">
        <f t="shared" si="0"/>
        <v>是</v>
      </c>
      <c r="G22" s="350" t="str">
        <f t="shared" si="1"/>
        <v>项</v>
      </c>
    </row>
    <row r="23" ht="38" hidden="1" customHeight="1" spans="1:7">
      <c r="A23" s="368" t="s">
        <v>2700</v>
      </c>
      <c r="B23" s="367" t="s">
        <v>2701</v>
      </c>
      <c r="C23" s="369">
        <v>27430</v>
      </c>
      <c r="D23" s="369">
        <v>27738</v>
      </c>
      <c r="E23" s="370">
        <f t="shared" si="2"/>
        <v>0.011</v>
      </c>
      <c r="F23" s="366" t="str">
        <f t="shared" si="0"/>
        <v>是</v>
      </c>
      <c r="G23" s="350" t="str">
        <f t="shared" si="1"/>
        <v>项</v>
      </c>
    </row>
    <row r="24" ht="38" hidden="1" customHeight="1" spans="1:7">
      <c r="A24" s="368" t="s">
        <v>2702</v>
      </c>
      <c r="B24" s="367" t="s">
        <v>2703</v>
      </c>
      <c r="C24" s="369">
        <v>1133</v>
      </c>
      <c r="D24" s="369">
        <v>1241</v>
      </c>
      <c r="E24" s="370">
        <f t="shared" si="2"/>
        <v>0.095</v>
      </c>
      <c r="F24" s="366" t="str">
        <f t="shared" si="0"/>
        <v>是</v>
      </c>
      <c r="G24" s="350" t="str">
        <f t="shared" si="1"/>
        <v>项</v>
      </c>
    </row>
    <row r="25" ht="38" customHeight="1" spans="1:7">
      <c r="A25" s="368" t="s">
        <v>2704</v>
      </c>
      <c r="B25" s="367" t="s">
        <v>2705</v>
      </c>
      <c r="C25" s="369"/>
      <c r="D25" s="369"/>
      <c r="E25" s="373"/>
      <c r="F25" s="366" t="str">
        <f t="shared" si="0"/>
        <v>否</v>
      </c>
      <c r="G25" s="350" t="str">
        <f t="shared" si="1"/>
        <v>款</v>
      </c>
    </row>
    <row r="26" s="343" customFormat="1" ht="38" hidden="1" customHeight="1" spans="1:7">
      <c r="A26" s="368" t="s">
        <v>2706</v>
      </c>
      <c r="B26" s="367" t="s">
        <v>2699</v>
      </c>
      <c r="C26" s="369">
        <v>0</v>
      </c>
      <c r="D26" s="369">
        <v>230</v>
      </c>
      <c r="E26" s="370" t="str">
        <f t="shared" si="2"/>
        <v/>
      </c>
      <c r="F26" s="366" t="str">
        <f t="shared" si="0"/>
        <v>是</v>
      </c>
      <c r="G26" s="350" t="str">
        <f t="shared" si="1"/>
        <v>项</v>
      </c>
    </row>
    <row r="27" ht="38" hidden="1" customHeight="1" spans="1:7">
      <c r="A27" s="368" t="s">
        <v>2707</v>
      </c>
      <c r="B27" s="367" t="s">
        <v>2701</v>
      </c>
      <c r="C27" s="369">
        <v>1147</v>
      </c>
      <c r="D27" s="369">
        <v>2635</v>
      </c>
      <c r="E27" s="370">
        <f t="shared" si="2"/>
        <v>1.297</v>
      </c>
      <c r="F27" s="366" t="str">
        <f t="shared" si="0"/>
        <v>是</v>
      </c>
      <c r="G27" s="350" t="str">
        <f t="shared" si="1"/>
        <v>项</v>
      </c>
    </row>
    <row r="28" ht="38" hidden="1" customHeight="1" spans="1:7">
      <c r="A28" s="368" t="s">
        <v>2708</v>
      </c>
      <c r="B28" s="367" t="s">
        <v>2709</v>
      </c>
      <c r="C28" s="369">
        <v>672</v>
      </c>
      <c r="D28" s="369">
        <v>625</v>
      </c>
      <c r="E28" s="370">
        <f t="shared" si="2"/>
        <v>-0.07</v>
      </c>
      <c r="F28" s="366" t="str">
        <f t="shared" si="0"/>
        <v>是</v>
      </c>
      <c r="G28" s="350" t="str">
        <f t="shared" si="1"/>
        <v>项</v>
      </c>
    </row>
    <row r="29" s="346" customFormat="1" ht="38" customHeight="1" spans="1:7">
      <c r="A29" s="368" t="s">
        <v>2710</v>
      </c>
      <c r="B29" s="367" t="s">
        <v>2711</v>
      </c>
      <c r="C29" s="369"/>
      <c r="D29" s="369"/>
      <c r="E29" s="373"/>
      <c r="F29" s="366" t="str">
        <f t="shared" si="0"/>
        <v>否</v>
      </c>
      <c r="G29" s="350" t="str">
        <f t="shared" si="1"/>
        <v>款</v>
      </c>
    </row>
    <row r="30" s="343" customFormat="1" ht="38" hidden="1" customHeight="1" spans="1:7">
      <c r="A30" s="368" t="s">
        <v>2712</v>
      </c>
      <c r="B30" s="367" t="s">
        <v>2701</v>
      </c>
      <c r="C30" s="369">
        <v>0</v>
      </c>
      <c r="D30" s="369">
        <v>0</v>
      </c>
      <c r="E30" s="370" t="str">
        <f t="shared" si="2"/>
        <v/>
      </c>
      <c r="F30" s="366" t="str">
        <f t="shared" si="0"/>
        <v>否</v>
      </c>
      <c r="G30" s="350" t="str">
        <f t="shared" si="1"/>
        <v>项</v>
      </c>
    </row>
    <row r="31" s="343" customFormat="1" ht="38" hidden="1" customHeight="1" spans="1:7">
      <c r="A31" s="368" t="s">
        <v>2713</v>
      </c>
      <c r="B31" s="367" t="s">
        <v>2714</v>
      </c>
      <c r="C31" s="369">
        <v>0</v>
      </c>
      <c r="D31" s="369">
        <v>110</v>
      </c>
      <c r="E31" s="370" t="str">
        <f t="shared" si="2"/>
        <v/>
      </c>
      <c r="F31" s="366" t="str">
        <f t="shared" si="0"/>
        <v>是</v>
      </c>
      <c r="G31" s="350" t="str">
        <f t="shared" si="1"/>
        <v>项</v>
      </c>
    </row>
    <row r="32" ht="38" customHeight="1" spans="1:7">
      <c r="A32" s="362" t="s">
        <v>87</v>
      </c>
      <c r="B32" s="363" t="s">
        <v>2715</v>
      </c>
      <c r="C32" s="372"/>
      <c r="D32" s="372"/>
      <c r="E32" s="373"/>
      <c r="F32" s="366" t="str">
        <f t="shared" si="0"/>
        <v>是</v>
      </c>
      <c r="G32" s="350" t="str">
        <f t="shared" si="1"/>
        <v>类</v>
      </c>
    </row>
    <row r="33" ht="38" customHeight="1" spans="1:7">
      <c r="A33" s="368" t="s">
        <v>2716</v>
      </c>
      <c r="B33" s="367" t="s">
        <v>2717</v>
      </c>
      <c r="C33" s="369"/>
      <c r="D33" s="369"/>
      <c r="E33" s="373"/>
      <c r="F33" s="366" t="str">
        <f t="shared" si="0"/>
        <v>否</v>
      </c>
      <c r="G33" s="350" t="str">
        <f t="shared" si="1"/>
        <v>款</v>
      </c>
    </row>
    <row r="34" s="343" customFormat="1" ht="38" hidden="1" customHeight="1" spans="1:7">
      <c r="A34" s="368">
        <v>2116001</v>
      </c>
      <c r="B34" s="367" t="s">
        <v>2718</v>
      </c>
      <c r="C34" s="369">
        <v>1780</v>
      </c>
      <c r="D34" s="369">
        <v>0</v>
      </c>
      <c r="E34" s="370">
        <f t="shared" si="2"/>
        <v>-1</v>
      </c>
      <c r="F34" s="366" t="str">
        <f t="shared" si="0"/>
        <v>是</v>
      </c>
      <c r="G34" s="350" t="str">
        <f t="shared" si="1"/>
        <v>项</v>
      </c>
    </row>
    <row r="35" s="343" customFormat="1" ht="38" hidden="1" customHeight="1" spans="1:7">
      <c r="A35" s="368">
        <v>2116002</v>
      </c>
      <c r="B35" s="367" t="s">
        <v>2719</v>
      </c>
      <c r="C35" s="369">
        <v>2091</v>
      </c>
      <c r="D35" s="369">
        <v>0</v>
      </c>
      <c r="E35" s="370">
        <f t="shared" si="2"/>
        <v>-1</v>
      </c>
      <c r="F35" s="366" t="str">
        <f t="shared" si="0"/>
        <v>是</v>
      </c>
      <c r="G35" s="350" t="str">
        <f t="shared" si="1"/>
        <v>项</v>
      </c>
    </row>
    <row r="36" s="343" customFormat="1" ht="38" hidden="1" customHeight="1" spans="1:7">
      <c r="A36" s="368">
        <v>2116003</v>
      </c>
      <c r="B36" s="367" t="s">
        <v>2720</v>
      </c>
      <c r="C36" s="369">
        <v>0</v>
      </c>
      <c r="D36" s="369">
        <v>0</v>
      </c>
      <c r="E36" s="370" t="str">
        <f t="shared" si="2"/>
        <v/>
      </c>
      <c r="F36" s="366" t="str">
        <f t="shared" si="0"/>
        <v>否</v>
      </c>
      <c r="G36" s="350" t="str">
        <f t="shared" si="1"/>
        <v>项</v>
      </c>
    </row>
    <row r="37" s="346" customFormat="1" ht="38" hidden="1" customHeight="1" spans="1:7">
      <c r="A37" s="368">
        <v>2116099</v>
      </c>
      <c r="B37" s="367" t="s">
        <v>2721</v>
      </c>
      <c r="C37" s="369">
        <v>0</v>
      </c>
      <c r="D37" s="369">
        <v>1550</v>
      </c>
      <c r="E37" s="370" t="str">
        <f t="shared" si="2"/>
        <v/>
      </c>
      <c r="F37" s="366" t="str">
        <f t="shared" si="0"/>
        <v>是</v>
      </c>
      <c r="G37" s="350" t="str">
        <f t="shared" si="1"/>
        <v>项</v>
      </c>
    </row>
    <row r="38" s="343" customFormat="1" ht="38" hidden="1" customHeight="1" spans="1:7">
      <c r="A38" s="368">
        <v>21161</v>
      </c>
      <c r="B38" s="367" t="s">
        <v>2722</v>
      </c>
      <c r="C38" s="369">
        <f>SUM(C39:C42)</f>
        <v>0</v>
      </c>
      <c r="D38" s="369">
        <f>SUM(D39:D42)</f>
        <v>0</v>
      </c>
      <c r="E38" s="370" t="str">
        <f t="shared" si="2"/>
        <v/>
      </c>
      <c r="F38" s="366" t="str">
        <f t="shared" si="0"/>
        <v>否</v>
      </c>
      <c r="G38" s="350" t="str">
        <f t="shared" si="1"/>
        <v>款</v>
      </c>
    </row>
    <row r="39" ht="38" hidden="1" customHeight="1" spans="1:7">
      <c r="A39" s="368">
        <v>2116101</v>
      </c>
      <c r="B39" s="367" t="s">
        <v>2723</v>
      </c>
      <c r="C39" s="369">
        <v>0</v>
      </c>
      <c r="D39" s="369">
        <v>0</v>
      </c>
      <c r="E39" s="370" t="str">
        <f t="shared" si="2"/>
        <v/>
      </c>
      <c r="F39" s="366" t="str">
        <f t="shared" si="0"/>
        <v>否</v>
      </c>
      <c r="G39" s="350" t="str">
        <f t="shared" si="1"/>
        <v>项</v>
      </c>
    </row>
    <row r="40" ht="38" hidden="1" customHeight="1" spans="1:7">
      <c r="A40" s="368">
        <v>2116102</v>
      </c>
      <c r="B40" s="367" t="s">
        <v>2724</v>
      </c>
      <c r="C40" s="369">
        <v>0</v>
      </c>
      <c r="D40" s="369">
        <v>0</v>
      </c>
      <c r="E40" s="370" t="str">
        <f t="shared" si="2"/>
        <v/>
      </c>
      <c r="F40" s="366" t="str">
        <f t="shared" si="0"/>
        <v>否</v>
      </c>
      <c r="G40" s="350" t="str">
        <f t="shared" si="1"/>
        <v>项</v>
      </c>
    </row>
    <row r="41" ht="38" hidden="1" customHeight="1" spans="1:7">
      <c r="A41" s="368">
        <v>2116103</v>
      </c>
      <c r="B41" s="367" t="s">
        <v>2725</v>
      </c>
      <c r="C41" s="369">
        <v>0</v>
      </c>
      <c r="D41" s="369">
        <v>0</v>
      </c>
      <c r="E41" s="370" t="str">
        <f t="shared" si="2"/>
        <v/>
      </c>
      <c r="F41" s="366" t="str">
        <f t="shared" si="0"/>
        <v>否</v>
      </c>
      <c r="G41" s="350" t="str">
        <f t="shared" si="1"/>
        <v>项</v>
      </c>
    </row>
    <row r="42" ht="38" hidden="1" customHeight="1" spans="1:7">
      <c r="A42" s="368">
        <v>2116104</v>
      </c>
      <c r="B42" s="367" t="s">
        <v>2726</v>
      </c>
      <c r="C42" s="369">
        <v>0</v>
      </c>
      <c r="D42" s="369">
        <v>0</v>
      </c>
      <c r="E42" s="370" t="str">
        <f t="shared" si="2"/>
        <v/>
      </c>
      <c r="F42" s="366" t="str">
        <f t="shared" si="0"/>
        <v>否</v>
      </c>
      <c r="G42" s="350" t="str">
        <f t="shared" si="1"/>
        <v>项</v>
      </c>
    </row>
    <row r="43" ht="38" customHeight="1" spans="1:7">
      <c r="A43" s="362" t="s">
        <v>89</v>
      </c>
      <c r="B43" s="363" t="s">
        <v>2727</v>
      </c>
      <c r="C43" s="372">
        <f>SUBTOTAL(9,C44:C89)</f>
        <v>12792</v>
      </c>
      <c r="D43" s="372">
        <f>SUBTOTAL(9,D44:D89)</f>
        <v>5058</v>
      </c>
      <c r="E43" s="373">
        <f>D43/C43-1</f>
        <v>-0.605</v>
      </c>
      <c r="F43" s="366" t="str">
        <f t="shared" si="0"/>
        <v>是</v>
      </c>
      <c r="G43" s="350" t="str">
        <f t="shared" si="1"/>
        <v>类</v>
      </c>
    </row>
    <row r="44" ht="38" customHeight="1" spans="1:7">
      <c r="A44" s="368" t="s">
        <v>2728</v>
      </c>
      <c r="B44" s="367" t="s">
        <v>2729</v>
      </c>
      <c r="C44" s="369">
        <v>12792</v>
      </c>
      <c r="D44" s="369">
        <v>5058</v>
      </c>
      <c r="E44" s="373">
        <f>D44/C44-1</f>
        <v>-0.605</v>
      </c>
      <c r="F44" s="366" t="str">
        <f t="shared" si="0"/>
        <v>是</v>
      </c>
      <c r="G44" s="350" t="str">
        <f t="shared" si="1"/>
        <v>款</v>
      </c>
    </row>
    <row r="45" ht="38" hidden="1" customHeight="1" spans="1:7">
      <c r="A45" s="368" t="s">
        <v>2730</v>
      </c>
      <c r="B45" s="367" t="s">
        <v>2731</v>
      </c>
      <c r="C45" s="369">
        <v>4534219</v>
      </c>
      <c r="D45" s="369">
        <v>6069877</v>
      </c>
      <c r="E45" s="370">
        <f t="shared" si="2"/>
        <v>0.339</v>
      </c>
      <c r="F45" s="366" t="str">
        <f t="shared" si="0"/>
        <v>是</v>
      </c>
      <c r="G45" s="350" t="str">
        <f t="shared" si="1"/>
        <v>项</v>
      </c>
    </row>
    <row r="46" ht="38" hidden="1" customHeight="1" spans="1:7">
      <c r="A46" s="368" t="s">
        <v>2732</v>
      </c>
      <c r="B46" s="367" t="s">
        <v>2733</v>
      </c>
      <c r="C46" s="369">
        <v>967413</v>
      </c>
      <c r="D46" s="369">
        <v>845239</v>
      </c>
      <c r="E46" s="370">
        <f t="shared" si="2"/>
        <v>-0.126</v>
      </c>
      <c r="F46" s="366" t="str">
        <f t="shared" si="0"/>
        <v>是</v>
      </c>
      <c r="G46" s="350" t="str">
        <f t="shared" si="1"/>
        <v>项</v>
      </c>
    </row>
    <row r="47" ht="38" hidden="1" customHeight="1" spans="1:7">
      <c r="A47" s="368" t="s">
        <v>2734</v>
      </c>
      <c r="B47" s="367" t="s">
        <v>2735</v>
      </c>
      <c r="C47" s="369">
        <v>1410308</v>
      </c>
      <c r="D47" s="369">
        <v>1241123</v>
      </c>
      <c r="E47" s="370">
        <f t="shared" si="2"/>
        <v>-0.12</v>
      </c>
      <c r="F47" s="366" t="str">
        <f t="shared" si="0"/>
        <v>是</v>
      </c>
      <c r="G47" s="350" t="str">
        <f t="shared" si="1"/>
        <v>项</v>
      </c>
    </row>
    <row r="48" ht="38" hidden="1" customHeight="1" spans="1:7">
      <c r="A48" s="368" t="s">
        <v>2736</v>
      </c>
      <c r="B48" s="367" t="s">
        <v>2737</v>
      </c>
      <c r="C48" s="369">
        <v>181676</v>
      </c>
      <c r="D48" s="369">
        <v>103015</v>
      </c>
      <c r="E48" s="370">
        <f t="shared" si="2"/>
        <v>-0.433</v>
      </c>
      <c r="F48" s="366" t="str">
        <f t="shared" si="0"/>
        <v>是</v>
      </c>
      <c r="G48" s="350" t="str">
        <f t="shared" si="1"/>
        <v>项</v>
      </c>
    </row>
    <row r="49" ht="38" hidden="1" customHeight="1" spans="1:7">
      <c r="A49" s="368" t="s">
        <v>2738</v>
      </c>
      <c r="B49" s="367" t="s">
        <v>2739</v>
      </c>
      <c r="C49" s="369">
        <v>86494</v>
      </c>
      <c r="D49" s="369">
        <v>73133</v>
      </c>
      <c r="E49" s="370">
        <f t="shared" si="2"/>
        <v>-0.154</v>
      </c>
      <c r="F49" s="366" t="str">
        <f t="shared" si="0"/>
        <v>是</v>
      </c>
      <c r="G49" s="350" t="str">
        <f t="shared" si="1"/>
        <v>项</v>
      </c>
    </row>
    <row r="50" ht="38" hidden="1" customHeight="1" spans="1:7">
      <c r="A50" s="368" t="s">
        <v>2740</v>
      </c>
      <c r="B50" s="367" t="s">
        <v>2741</v>
      </c>
      <c r="C50" s="369">
        <v>78171</v>
      </c>
      <c r="D50" s="369">
        <v>50354</v>
      </c>
      <c r="E50" s="370">
        <f t="shared" si="2"/>
        <v>-0.356</v>
      </c>
      <c r="F50" s="366" t="str">
        <f t="shared" si="0"/>
        <v>是</v>
      </c>
      <c r="G50" s="350" t="str">
        <f t="shared" si="1"/>
        <v>项</v>
      </c>
    </row>
    <row r="51" ht="38" hidden="1" customHeight="1" spans="1:7">
      <c r="A51" s="368" t="s">
        <v>2742</v>
      </c>
      <c r="B51" s="367" t="s">
        <v>2743</v>
      </c>
      <c r="C51" s="369">
        <v>8905</v>
      </c>
      <c r="D51" s="369">
        <v>29284</v>
      </c>
      <c r="E51" s="370">
        <f t="shared" si="2"/>
        <v>2.288</v>
      </c>
      <c r="F51" s="366" t="str">
        <f t="shared" si="0"/>
        <v>是</v>
      </c>
      <c r="G51" s="350" t="str">
        <f t="shared" si="1"/>
        <v>项</v>
      </c>
    </row>
    <row r="52" ht="38" hidden="1" customHeight="1" spans="1:7">
      <c r="A52" s="368" t="s">
        <v>2744</v>
      </c>
      <c r="B52" s="367" t="s">
        <v>2745</v>
      </c>
      <c r="C52" s="369">
        <v>14041</v>
      </c>
      <c r="D52" s="369">
        <v>0</v>
      </c>
      <c r="E52" s="370">
        <f t="shared" si="2"/>
        <v>-1</v>
      </c>
      <c r="F52" s="366" t="str">
        <f t="shared" si="0"/>
        <v>是</v>
      </c>
      <c r="G52" s="350" t="str">
        <f t="shared" si="1"/>
        <v>项</v>
      </c>
    </row>
    <row r="53" ht="38" hidden="1" customHeight="1" spans="1:7">
      <c r="A53" s="368" t="s">
        <v>2746</v>
      </c>
      <c r="B53" s="367" t="s">
        <v>2747</v>
      </c>
      <c r="C53" s="369">
        <v>64176</v>
      </c>
      <c r="D53" s="369">
        <v>114157</v>
      </c>
      <c r="E53" s="370">
        <f t="shared" si="2"/>
        <v>0.779</v>
      </c>
      <c r="F53" s="366" t="str">
        <f t="shared" si="0"/>
        <v>是</v>
      </c>
      <c r="G53" s="350" t="str">
        <f t="shared" si="1"/>
        <v>项</v>
      </c>
    </row>
    <row r="54" ht="38" hidden="1" customHeight="1" spans="1:7">
      <c r="A54" s="368" t="s">
        <v>2748</v>
      </c>
      <c r="B54" s="367" t="s">
        <v>2749</v>
      </c>
      <c r="C54" s="369">
        <v>39036</v>
      </c>
      <c r="D54" s="369">
        <v>28088</v>
      </c>
      <c r="E54" s="370">
        <f t="shared" si="2"/>
        <v>-0.28</v>
      </c>
      <c r="F54" s="366" t="str">
        <f t="shared" si="0"/>
        <v>是</v>
      </c>
      <c r="G54" s="350" t="str">
        <f t="shared" si="1"/>
        <v>项</v>
      </c>
    </row>
    <row r="55" ht="38" hidden="1" customHeight="1" spans="1:7">
      <c r="A55" s="368" t="s">
        <v>2750</v>
      </c>
      <c r="B55" s="367" t="s">
        <v>2751</v>
      </c>
      <c r="C55" s="369">
        <v>0</v>
      </c>
      <c r="D55" s="369">
        <v>1861</v>
      </c>
      <c r="E55" s="370" t="str">
        <f t="shared" si="2"/>
        <v/>
      </c>
      <c r="F55" s="366" t="str">
        <f t="shared" si="0"/>
        <v>是</v>
      </c>
      <c r="G55" s="350" t="str">
        <f t="shared" si="1"/>
        <v>项</v>
      </c>
    </row>
    <row r="56" ht="38" hidden="1" customHeight="1" spans="1:7">
      <c r="A56" s="368" t="s">
        <v>2752</v>
      </c>
      <c r="B56" s="367" t="s">
        <v>2753</v>
      </c>
      <c r="C56" s="369">
        <v>3506607</v>
      </c>
      <c r="D56" s="369">
        <v>2264411</v>
      </c>
      <c r="E56" s="370">
        <f t="shared" si="2"/>
        <v>-0.354</v>
      </c>
      <c r="F56" s="366" t="str">
        <f t="shared" si="0"/>
        <v>是</v>
      </c>
      <c r="G56" s="350" t="str">
        <f t="shared" si="1"/>
        <v>项</v>
      </c>
    </row>
    <row r="57" ht="38" customHeight="1" spans="1:7">
      <c r="A57" s="368" t="s">
        <v>2754</v>
      </c>
      <c r="B57" s="367" t="s">
        <v>2755</v>
      </c>
      <c r="C57" s="369"/>
      <c r="D57" s="369"/>
      <c r="E57" s="373"/>
      <c r="F57" s="366" t="str">
        <f t="shared" si="0"/>
        <v>否</v>
      </c>
      <c r="G57" s="350" t="str">
        <f t="shared" si="1"/>
        <v>款</v>
      </c>
    </row>
    <row r="58" ht="38" hidden="1" customHeight="1" spans="1:7">
      <c r="A58" s="368" t="s">
        <v>2756</v>
      </c>
      <c r="B58" s="367" t="s">
        <v>2731</v>
      </c>
      <c r="C58" s="369">
        <v>6503</v>
      </c>
      <c r="D58" s="369">
        <v>33627</v>
      </c>
      <c r="E58" s="370">
        <f t="shared" si="2"/>
        <v>4.171</v>
      </c>
      <c r="F58" s="366" t="str">
        <f t="shared" si="0"/>
        <v>是</v>
      </c>
      <c r="G58" s="350" t="str">
        <f t="shared" si="1"/>
        <v>项</v>
      </c>
    </row>
    <row r="59" ht="38" hidden="1" customHeight="1" spans="1:7">
      <c r="A59" s="368" t="s">
        <v>2757</v>
      </c>
      <c r="B59" s="367" t="s">
        <v>2733</v>
      </c>
      <c r="C59" s="369">
        <v>2041</v>
      </c>
      <c r="D59" s="369">
        <v>1763</v>
      </c>
      <c r="E59" s="370">
        <f t="shared" si="2"/>
        <v>-0.136</v>
      </c>
      <c r="F59" s="366" t="str">
        <f t="shared" si="0"/>
        <v>是</v>
      </c>
      <c r="G59" s="350" t="str">
        <f t="shared" si="1"/>
        <v>项</v>
      </c>
    </row>
    <row r="60" ht="38" hidden="1" customHeight="1" spans="1:7">
      <c r="A60" s="368" t="s">
        <v>2758</v>
      </c>
      <c r="B60" s="367" t="s">
        <v>2759</v>
      </c>
      <c r="C60" s="369">
        <v>8882</v>
      </c>
      <c r="D60" s="369">
        <v>2967</v>
      </c>
      <c r="E60" s="370">
        <f t="shared" si="2"/>
        <v>-0.666</v>
      </c>
      <c r="F60" s="366" t="str">
        <f t="shared" si="0"/>
        <v>是</v>
      </c>
      <c r="G60" s="350" t="str">
        <f t="shared" si="1"/>
        <v>项</v>
      </c>
    </row>
    <row r="61" ht="38" customHeight="1" spans="1:7">
      <c r="A61" s="368" t="s">
        <v>2760</v>
      </c>
      <c r="B61" s="367" t="s">
        <v>2761</v>
      </c>
      <c r="C61" s="369"/>
      <c r="D61" s="369"/>
      <c r="E61" s="373"/>
      <c r="F61" s="366" t="str">
        <f t="shared" si="0"/>
        <v>否</v>
      </c>
      <c r="G61" s="350" t="str">
        <f t="shared" si="1"/>
        <v>款</v>
      </c>
    </row>
    <row r="62" ht="38" customHeight="1" spans="1:7">
      <c r="A62" s="368" t="s">
        <v>2762</v>
      </c>
      <c r="B62" s="367" t="s">
        <v>2763</v>
      </c>
      <c r="C62" s="369"/>
      <c r="D62" s="369"/>
      <c r="E62" s="373"/>
      <c r="F62" s="366" t="str">
        <f t="shared" si="0"/>
        <v>否</v>
      </c>
      <c r="G62" s="350" t="str">
        <f t="shared" si="1"/>
        <v>款</v>
      </c>
    </row>
    <row r="63" ht="38" hidden="1" customHeight="1" spans="1:7">
      <c r="A63" s="368" t="s">
        <v>2764</v>
      </c>
      <c r="B63" s="367" t="s">
        <v>2765</v>
      </c>
      <c r="C63" s="369">
        <v>86278</v>
      </c>
      <c r="D63" s="369">
        <v>112130</v>
      </c>
      <c r="E63" s="370">
        <f t="shared" si="2"/>
        <v>0.3</v>
      </c>
      <c r="F63" s="366" t="str">
        <f t="shared" si="0"/>
        <v>是</v>
      </c>
      <c r="G63" s="350" t="str">
        <f t="shared" si="1"/>
        <v>项</v>
      </c>
    </row>
    <row r="64" ht="38" hidden="1" customHeight="1" spans="1:7">
      <c r="A64" s="368" t="s">
        <v>2766</v>
      </c>
      <c r="B64" s="367" t="s">
        <v>2767</v>
      </c>
      <c r="C64" s="369">
        <v>20424</v>
      </c>
      <c r="D64" s="369">
        <v>19853</v>
      </c>
      <c r="E64" s="370">
        <f t="shared" si="2"/>
        <v>-0.028</v>
      </c>
      <c r="F64" s="366" t="str">
        <f t="shared" si="0"/>
        <v>是</v>
      </c>
      <c r="G64" s="350" t="str">
        <f t="shared" si="1"/>
        <v>项</v>
      </c>
    </row>
    <row r="65" ht="38" hidden="1" customHeight="1" spans="1:7">
      <c r="A65" s="368" t="s">
        <v>2768</v>
      </c>
      <c r="B65" s="367" t="s">
        <v>2769</v>
      </c>
      <c r="C65" s="369">
        <v>23498</v>
      </c>
      <c r="D65" s="369">
        <v>23268</v>
      </c>
      <c r="E65" s="370">
        <f t="shared" si="2"/>
        <v>-0.01</v>
      </c>
      <c r="F65" s="366" t="str">
        <f t="shared" si="0"/>
        <v>是</v>
      </c>
      <c r="G65" s="350" t="str">
        <f t="shared" si="1"/>
        <v>项</v>
      </c>
    </row>
    <row r="66" ht="38" hidden="1" customHeight="1" spans="1:7">
      <c r="A66" s="368" t="s">
        <v>2770</v>
      </c>
      <c r="B66" s="367" t="s">
        <v>2771</v>
      </c>
      <c r="C66" s="369">
        <v>2572</v>
      </c>
      <c r="D66" s="369">
        <v>100</v>
      </c>
      <c r="E66" s="370">
        <f t="shared" si="2"/>
        <v>-0.961</v>
      </c>
      <c r="F66" s="366" t="str">
        <f t="shared" si="0"/>
        <v>是</v>
      </c>
      <c r="G66" s="350" t="str">
        <f t="shared" si="1"/>
        <v>项</v>
      </c>
    </row>
    <row r="67" ht="38" hidden="1" customHeight="1" spans="1:7">
      <c r="A67" s="368" t="s">
        <v>2772</v>
      </c>
      <c r="B67" s="367" t="s">
        <v>2773</v>
      </c>
      <c r="C67" s="369">
        <v>183182</v>
      </c>
      <c r="D67" s="369">
        <v>95122</v>
      </c>
      <c r="E67" s="370">
        <f t="shared" si="2"/>
        <v>-0.481</v>
      </c>
      <c r="F67" s="366" t="str">
        <f t="shared" si="0"/>
        <v>是</v>
      </c>
      <c r="G67" s="350" t="str">
        <f t="shared" si="1"/>
        <v>项</v>
      </c>
    </row>
    <row r="68" ht="38" customHeight="1" spans="1:7">
      <c r="A68" s="368" t="s">
        <v>2774</v>
      </c>
      <c r="B68" s="367" t="s">
        <v>2775</v>
      </c>
      <c r="C68" s="369"/>
      <c r="D68" s="369"/>
      <c r="E68" s="373"/>
      <c r="F68" s="366" t="str">
        <f t="shared" ref="F68:F131" si="3">IF(LEN(A68)=3,"是",IF(B68&lt;&gt;"",IF(SUM(C68:D68)&lt;&gt;0,"是","否"),"是"))</f>
        <v>否</v>
      </c>
      <c r="G68" s="350" t="str">
        <f t="shared" ref="G68:G131" si="4">IF(LEN(A68)=3,"类",IF(LEN(A68)=5,"款","项"))</f>
        <v>款</v>
      </c>
    </row>
    <row r="69" ht="38" hidden="1" customHeight="1" spans="1:7">
      <c r="A69" s="368" t="s">
        <v>2776</v>
      </c>
      <c r="B69" s="367" t="s">
        <v>2777</v>
      </c>
      <c r="C69" s="369">
        <v>86232</v>
      </c>
      <c r="D69" s="369">
        <v>31617</v>
      </c>
      <c r="E69" s="370">
        <f t="shared" ref="E68:E131" si="5">IF(C69&gt;0,D69/C69-1,IF(C69&lt;0,-(D69/C69-1),""))</f>
        <v>-0.633</v>
      </c>
      <c r="F69" s="366" t="str">
        <f t="shared" si="3"/>
        <v>是</v>
      </c>
      <c r="G69" s="350" t="str">
        <f t="shared" si="4"/>
        <v>项</v>
      </c>
    </row>
    <row r="70" ht="38" hidden="1" customHeight="1" spans="1:7">
      <c r="A70" s="368" t="s">
        <v>2778</v>
      </c>
      <c r="B70" s="367" t="s">
        <v>2779</v>
      </c>
      <c r="C70" s="369">
        <v>831</v>
      </c>
      <c r="D70" s="369">
        <v>767</v>
      </c>
      <c r="E70" s="370">
        <f t="shared" si="5"/>
        <v>-0.077</v>
      </c>
      <c r="F70" s="366" t="str">
        <f t="shared" si="3"/>
        <v>是</v>
      </c>
      <c r="G70" s="350" t="str">
        <f t="shared" si="4"/>
        <v>项</v>
      </c>
    </row>
    <row r="71" ht="38" hidden="1" customHeight="1" spans="1:7">
      <c r="A71" s="368" t="s">
        <v>2780</v>
      </c>
      <c r="B71" s="367" t="s">
        <v>2781</v>
      </c>
      <c r="C71" s="369">
        <v>11295</v>
      </c>
      <c r="D71" s="369">
        <v>7842</v>
      </c>
      <c r="E71" s="370">
        <f t="shared" si="5"/>
        <v>-0.306</v>
      </c>
      <c r="F71" s="366" t="str">
        <f t="shared" si="3"/>
        <v>是</v>
      </c>
      <c r="G71" s="350" t="str">
        <f t="shared" si="4"/>
        <v>项</v>
      </c>
    </row>
    <row r="72" ht="38" customHeight="1" spans="1:7">
      <c r="A72" s="368" t="s">
        <v>2782</v>
      </c>
      <c r="B72" s="367" t="s">
        <v>2783</v>
      </c>
      <c r="C72" s="369"/>
      <c r="D72" s="369"/>
      <c r="E72" s="373"/>
      <c r="F72" s="366" t="str">
        <f t="shared" si="3"/>
        <v>否</v>
      </c>
      <c r="G72" s="350" t="str">
        <f t="shared" si="4"/>
        <v>款</v>
      </c>
    </row>
    <row r="73" ht="38" hidden="1" customHeight="1" spans="1:7">
      <c r="A73" s="368" t="s">
        <v>2784</v>
      </c>
      <c r="B73" s="367" t="s">
        <v>2731</v>
      </c>
      <c r="C73" s="369">
        <v>0</v>
      </c>
      <c r="D73" s="369">
        <v>5500</v>
      </c>
      <c r="E73" s="370" t="str">
        <f t="shared" si="5"/>
        <v/>
      </c>
      <c r="F73" s="366" t="str">
        <f t="shared" si="3"/>
        <v>是</v>
      </c>
      <c r="G73" s="350" t="str">
        <f t="shared" si="4"/>
        <v>项</v>
      </c>
    </row>
    <row r="74" ht="38" hidden="1" customHeight="1" spans="1:7">
      <c r="A74" s="368" t="s">
        <v>2785</v>
      </c>
      <c r="B74" s="367" t="s">
        <v>2733</v>
      </c>
      <c r="C74" s="369">
        <v>400</v>
      </c>
      <c r="D74" s="369">
        <v>5000</v>
      </c>
      <c r="E74" s="370">
        <f t="shared" si="5"/>
        <v>11.5</v>
      </c>
      <c r="F74" s="366" t="str">
        <f t="shared" si="3"/>
        <v>是</v>
      </c>
      <c r="G74" s="350" t="str">
        <f t="shared" si="4"/>
        <v>项</v>
      </c>
    </row>
    <row r="75" ht="38" hidden="1" customHeight="1" spans="1:7">
      <c r="A75" s="368" t="s">
        <v>2786</v>
      </c>
      <c r="B75" s="367" t="s">
        <v>2787</v>
      </c>
      <c r="C75" s="369">
        <v>0</v>
      </c>
      <c r="D75" s="369">
        <v>688</v>
      </c>
      <c r="E75" s="370" t="str">
        <f t="shared" si="5"/>
        <v/>
      </c>
      <c r="F75" s="366" t="str">
        <f t="shared" si="3"/>
        <v>是</v>
      </c>
      <c r="G75" s="350" t="str">
        <f t="shared" si="4"/>
        <v>项</v>
      </c>
    </row>
    <row r="76" ht="38" customHeight="1" spans="1:7">
      <c r="A76" s="368" t="s">
        <v>2788</v>
      </c>
      <c r="B76" s="367" t="s">
        <v>2789</v>
      </c>
      <c r="C76" s="369"/>
      <c r="D76" s="369"/>
      <c r="E76" s="373"/>
      <c r="F76" s="366" t="str">
        <f t="shared" si="3"/>
        <v>否</v>
      </c>
      <c r="G76" s="350" t="str">
        <f t="shared" si="4"/>
        <v>款</v>
      </c>
    </row>
    <row r="77" ht="38" hidden="1" customHeight="1" spans="1:7">
      <c r="A77" s="368" t="s">
        <v>2790</v>
      </c>
      <c r="B77" s="367" t="s">
        <v>2731</v>
      </c>
      <c r="C77" s="369">
        <v>231128</v>
      </c>
      <c r="D77" s="369">
        <v>0</v>
      </c>
      <c r="E77" s="370">
        <f t="shared" si="5"/>
        <v>-1</v>
      </c>
      <c r="F77" s="366" t="str">
        <f t="shared" si="3"/>
        <v>是</v>
      </c>
      <c r="G77" s="350" t="str">
        <f t="shared" si="4"/>
        <v>项</v>
      </c>
    </row>
    <row r="78" ht="38" hidden="1" customHeight="1" spans="1:7">
      <c r="A78" s="368" t="s">
        <v>2791</v>
      </c>
      <c r="B78" s="367" t="s">
        <v>2733</v>
      </c>
      <c r="C78" s="369">
        <v>140099</v>
      </c>
      <c r="D78" s="369">
        <v>0</v>
      </c>
      <c r="E78" s="370">
        <f t="shared" si="5"/>
        <v>-1</v>
      </c>
      <c r="F78" s="366" t="str">
        <f t="shared" si="3"/>
        <v>是</v>
      </c>
      <c r="G78" s="350" t="str">
        <f t="shared" si="4"/>
        <v>项</v>
      </c>
    </row>
    <row r="79" s="343" customFormat="1" ht="38" hidden="1" customHeight="1" spans="1:7">
      <c r="A79" s="368" t="s">
        <v>2792</v>
      </c>
      <c r="B79" s="367" t="s">
        <v>2793</v>
      </c>
      <c r="C79" s="369">
        <v>581773</v>
      </c>
      <c r="D79" s="369">
        <v>15876</v>
      </c>
      <c r="E79" s="370">
        <f t="shared" si="5"/>
        <v>-0.973</v>
      </c>
      <c r="F79" s="366" t="str">
        <f t="shared" si="3"/>
        <v>是</v>
      </c>
      <c r="G79" s="350" t="str">
        <f t="shared" si="4"/>
        <v>项</v>
      </c>
    </row>
    <row r="80" s="343" customFormat="1" ht="38" customHeight="1" spans="1:7">
      <c r="A80" s="368" t="s">
        <v>2794</v>
      </c>
      <c r="B80" s="367" t="s">
        <v>2795</v>
      </c>
      <c r="C80" s="369"/>
      <c r="D80" s="369"/>
      <c r="E80" s="373"/>
      <c r="F80" s="366" t="str">
        <f t="shared" si="3"/>
        <v>否</v>
      </c>
      <c r="G80" s="350" t="str">
        <f t="shared" si="4"/>
        <v>款</v>
      </c>
    </row>
    <row r="81" s="343" customFormat="1" ht="38" hidden="1" customHeight="1" spans="1:7">
      <c r="A81" s="368" t="s">
        <v>2796</v>
      </c>
      <c r="B81" s="367" t="s">
        <v>2765</v>
      </c>
      <c r="C81" s="369">
        <v>8000</v>
      </c>
      <c r="D81" s="369">
        <v>90000</v>
      </c>
      <c r="E81" s="370">
        <f t="shared" si="5"/>
        <v>10.25</v>
      </c>
      <c r="F81" s="366" t="str">
        <f t="shared" si="3"/>
        <v>是</v>
      </c>
      <c r="G81" s="350" t="str">
        <f t="shared" si="4"/>
        <v>项</v>
      </c>
    </row>
    <row r="82" s="343" customFormat="1" ht="38" hidden="1" customHeight="1" spans="1:7">
      <c r="A82" s="368" t="s">
        <v>2797</v>
      </c>
      <c r="B82" s="367" t="s">
        <v>2767</v>
      </c>
      <c r="C82" s="369">
        <v>50</v>
      </c>
      <c r="D82" s="369">
        <v>1</v>
      </c>
      <c r="E82" s="370">
        <f t="shared" si="5"/>
        <v>-0.98</v>
      </c>
      <c r="F82" s="366" t="str">
        <f t="shared" si="3"/>
        <v>是</v>
      </c>
      <c r="G82" s="350" t="str">
        <f t="shared" si="4"/>
        <v>项</v>
      </c>
    </row>
    <row r="83" s="343" customFormat="1" ht="38" hidden="1" customHeight="1" spans="1:7">
      <c r="A83" s="368" t="s">
        <v>2798</v>
      </c>
      <c r="B83" s="367" t="s">
        <v>2769</v>
      </c>
      <c r="C83" s="369">
        <v>0</v>
      </c>
      <c r="D83" s="369">
        <v>0</v>
      </c>
      <c r="E83" s="370" t="str">
        <f t="shared" si="5"/>
        <v/>
      </c>
      <c r="F83" s="366" t="str">
        <f t="shared" si="3"/>
        <v>否</v>
      </c>
      <c r="G83" s="350" t="str">
        <f t="shared" si="4"/>
        <v>项</v>
      </c>
    </row>
    <row r="84" s="343" customFormat="1" ht="38" hidden="1" customHeight="1" spans="1:7">
      <c r="A84" s="368" t="s">
        <v>2799</v>
      </c>
      <c r="B84" s="367" t="s">
        <v>2771</v>
      </c>
      <c r="C84" s="369">
        <v>0</v>
      </c>
      <c r="D84" s="369">
        <v>0</v>
      </c>
      <c r="E84" s="370" t="str">
        <f t="shared" si="5"/>
        <v/>
      </c>
      <c r="F84" s="366" t="str">
        <f t="shared" si="3"/>
        <v>否</v>
      </c>
      <c r="G84" s="350" t="str">
        <f t="shared" si="4"/>
        <v>项</v>
      </c>
    </row>
    <row r="85" s="343" customFormat="1" ht="38" hidden="1" customHeight="1" spans="1:7">
      <c r="A85" s="368" t="s">
        <v>2800</v>
      </c>
      <c r="B85" s="367" t="s">
        <v>2801</v>
      </c>
      <c r="C85" s="369">
        <v>14000</v>
      </c>
      <c r="D85" s="369">
        <v>6307</v>
      </c>
      <c r="E85" s="370">
        <f t="shared" si="5"/>
        <v>-0.55</v>
      </c>
      <c r="F85" s="366" t="str">
        <f t="shared" si="3"/>
        <v>是</v>
      </c>
      <c r="G85" s="350" t="str">
        <f t="shared" si="4"/>
        <v>项</v>
      </c>
    </row>
    <row r="86" s="343" customFormat="1" ht="38" customHeight="1" spans="1:7">
      <c r="A86" s="368" t="s">
        <v>2802</v>
      </c>
      <c r="B86" s="367" t="s">
        <v>2803</v>
      </c>
      <c r="C86" s="369"/>
      <c r="D86" s="369"/>
      <c r="E86" s="373"/>
      <c r="F86" s="366" t="str">
        <f t="shared" si="3"/>
        <v>否</v>
      </c>
      <c r="G86" s="350" t="str">
        <f t="shared" si="4"/>
        <v>款</v>
      </c>
    </row>
    <row r="87" s="343" customFormat="1" ht="38" hidden="1" customHeight="1" spans="1:7">
      <c r="A87" s="368" t="s">
        <v>2804</v>
      </c>
      <c r="B87" s="367" t="s">
        <v>2777</v>
      </c>
      <c r="C87" s="369">
        <v>0</v>
      </c>
      <c r="D87" s="369">
        <v>338</v>
      </c>
      <c r="E87" s="370" t="str">
        <f t="shared" si="5"/>
        <v/>
      </c>
      <c r="F87" s="366" t="str">
        <f t="shared" si="3"/>
        <v>是</v>
      </c>
      <c r="G87" s="350" t="str">
        <f t="shared" si="4"/>
        <v>项</v>
      </c>
    </row>
    <row r="88" s="343" customFormat="1" ht="38" hidden="1" customHeight="1" spans="1:7">
      <c r="A88" s="368" t="s">
        <v>2805</v>
      </c>
      <c r="B88" s="367" t="s">
        <v>2806</v>
      </c>
      <c r="C88" s="369">
        <v>0</v>
      </c>
      <c r="D88" s="369">
        <v>450</v>
      </c>
      <c r="E88" s="370" t="str">
        <f t="shared" si="5"/>
        <v/>
      </c>
      <c r="F88" s="366" t="str">
        <f t="shared" si="3"/>
        <v>是</v>
      </c>
      <c r="G88" s="350" t="str">
        <f t="shared" si="4"/>
        <v>项</v>
      </c>
    </row>
    <row r="89" s="343" customFormat="1" ht="38" customHeight="1" spans="1:7">
      <c r="A89" s="368" t="s">
        <v>2807</v>
      </c>
      <c r="B89" s="367" t="s">
        <v>2808</v>
      </c>
      <c r="C89" s="369"/>
      <c r="D89" s="369"/>
      <c r="E89" s="373"/>
      <c r="F89" s="366" t="str">
        <f t="shared" si="3"/>
        <v>否</v>
      </c>
      <c r="G89" s="350" t="str">
        <f t="shared" si="4"/>
        <v>款</v>
      </c>
    </row>
    <row r="90" s="343" customFormat="1" ht="38" hidden="1" customHeight="1" spans="1:7">
      <c r="A90" s="368" t="s">
        <v>2809</v>
      </c>
      <c r="B90" s="367" t="s">
        <v>2731</v>
      </c>
      <c r="C90" s="369">
        <v>0</v>
      </c>
      <c r="D90" s="369">
        <v>1500</v>
      </c>
      <c r="E90" s="370" t="str">
        <f t="shared" si="5"/>
        <v/>
      </c>
      <c r="F90" s="366" t="str">
        <f t="shared" si="3"/>
        <v>是</v>
      </c>
      <c r="G90" s="350" t="str">
        <f t="shared" si="4"/>
        <v>项</v>
      </c>
    </row>
    <row r="91" s="343" customFormat="1" ht="38" hidden="1" customHeight="1" spans="1:7">
      <c r="A91" s="368" t="s">
        <v>2810</v>
      </c>
      <c r="B91" s="367" t="s">
        <v>2733</v>
      </c>
      <c r="C91" s="369">
        <v>0</v>
      </c>
      <c r="D91" s="369">
        <v>0</v>
      </c>
      <c r="E91" s="370" t="str">
        <f t="shared" si="5"/>
        <v/>
      </c>
      <c r="F91" s="366" t="str">
        <f t="shared" si="3"/>
        <v>否</v>
      </c>
      <c r="G91" s="350" t="str">
        <f t="shared" si="4"/>
        <v>项</v>
      </c>
    </row>
    <row r="92" s="343" customFormat="1" ht="38" hidden="1" customHeight="1" spans="1:7">
      <c r="A92" s="368" t="s">
        <v>2811</v>
      </c>
      <c r="B92" s="367" t="s">
        <v>2735</v>
      </c>
      <c r="C92" s="369">
        <v>0</v>
      </c>
      <c r="D92" s="369">
        <v>12000</v>
      </c>
      <c r="E92" s="370" t="str">
        <f t="shared" si="5"/>
        <v/>
      </c>
      <c r="F92" s="366" t="str">
        <f t="shared" si="3"/>
        <v>是</v>
      </c>
      <c r="G92" s="350" t="str">
        <f t="shared" si="4"/>
        <v>项</v>
      </c>
    </row>
    <row r="93" s="343" customFormat="1" ht="38" hidden="1" customHeight="1" spans="1:7">
      <c r="A93" s="368" t="s">
        <v>2812</v>
      </c>
      <c r="B93" s="367" t="s">
        <v>2737</v>
      </c>
      <c r="C93" s="369">
        <v>0</v>
      </c>
      <c r="D93" s="369">
        <v>0</v>
      </c>
      <c r="E93" s="370" t="str">
        <f t="shared" si="5"/>
        <v/>
      </c>
      <c r="F93" s="366" t="str">
        <f t="shared" si="3"/>
        <v>否</v>
      </c>
      <c r="G93" s="350" t="str">
        <f t="shared" si="4"/>
        <v>项</v>
      </c>
    </row>
    <row r="94" ht="38" hidden="1" customHeight="1" spans="1:7">
      <c r="A94" s="368" t="s">
        <v>2813</v>
      </c>
      <c r="B94" s="367" t="s">
        <v>2743</v>
      </c>
      <c r="C94" s="369">
        <v>0</v>
      </c>
      <c r="D94" s="369">
        <v>0</v>
      </c>
      <c r="E94" s="370" t="str">
        <f t="shared" si="5"/>
        <v/>
      </c>
      <c r="F94" s="366" t="str">
        <f t="shared" si="3"/>
        <v>否</v>
      </c>
      <c r="G94" s="350" t="str">
        <f t="shared" si="4"/>
        <v>项</v>
      </c>
    </row>
    <row r="95" ht="38" hidden="1" customHeight="1" spans="1:7">
      <c r="A95" s="368" t="s">
        <v>2814</v>
      </c>
      <c r="B95" s="367" t="s">
        <v>2747</v>
      </c>
      <c r="C95" s="369">
        <v>0</v>
      </c>
      <c r="D95" s="369">
        <v>0</v>
      </c>
      <c r="E95" s="370" t="str">
        <f t="shared" si="5"/>
        <v/>
      </c>
      <c r="F95" s="366" t="str">
        <f t="shared" si="3"/>
        <v>否</v>
      </c>
      <c r="G95" s="350" t="str">
        <f t="shared" si="4"/>
        <v>项</v>
      </c>
    </row>
    <row r="96" ht="38" hidden="1" customHeight="1" spans="1:7">
      <c r="A96" s="368" t="s">
        <v>2815</v>
      </c>
      <c r="B96" s="367" t="s">
        <v>2749</v>
      </c>
      <c r="C96" s="369">
        <v>0</v>
      </c>
      <c r="D96" s="369">
        <v>0</v>
      </c>
      <c r="E96" s="370" t="str">
        <f t="shared" si="5"/>
        <v/>
      </c>
      <c r="F96" s="366" t="str">
        <f t="shared" si="3"/>
        <v>否</v>
      </c>
      <c r="G96" s="350" t="str">
        <f t="shared" si="4"/>
        <v>项</v>
      </c>
    </row>
    <row r="97" s="343" customFormat="1" ht="38" hidden="1" customHeight="1" spans="1:7">
      <c r="A97" s="368" t="s">
        <v>2816</v>
      </c>
      <c r="B97" s="367" t="s">
        <v>2817</v>
      </c>
      <c r="C97" s="369">
        <v>0</v>
      </c>
      <c r="D97" s="369">
        <v>6000</v>
      </c>
      <c r="E97" s="370" t="str">
        <f t="shared" si="5"/>
        <v/>
      </c>
      <c r="F97" s="366" t="str">
        <f t="shared" si="3"/>
        <v>是</v>
      </c>
      <c r="G97" s="350" t="str">
        <f t="shared" si="4"/>
        <v>项</v>
      </c>
    </row>
    <row r="98" s="343" customFormat="1" ht="38" customHeight="1" spans="1:7">
      <c r="A98" s="362" t="s">
        <v>91</v>
      </c>
      <c r="B98" s="363" t="s">
        <v>2818</v>
      </c>
      <c r="C98" s="372">
        <f>SUBTOTAL(9,C99:C114)</f>
        <v>414</v>
      </c>
      <c r="D98" s="372">
        <f>SUBTOTAL(9,D99:D114)</f>
        <v>396</v>
      </c>
      <c r="E98" s="373">
        <f>D98/C98-1</f>
        <v>-0.043</v>
      </c>
      <c r="F98" s="366" t="str">
        <f t="shared" si="3"/>
        <v>是</v>
      </c>
      <c r="G98" s="350" t="str">
        <f t="shared" si="4"/>
        <v>类</v>
      </c>
    </row>
    <row r="99" ht="38" customHeight="1" spans="1:7">
      <c r="A99" s="368" t="s">
        <v>2819</v>
      </c>
      <c r="B99" s="367" t="s">
        <v>2820</v>
      </c>
      <c r="C99" s="377">
        <v>414</v>
      </c>
      <c r="D99" s="369">
        <v>396</v>
      </c>
      <c r="E99" s="373">
        <f>D99/C99-1</f>
        <v>-0.043</v>
      </c>
      <c r="F99" s="366" t="str">
        <f t="shared" si="3"/>
        <v>是</v>
      </c>
      <c r="G99" s="350" t="str">
        <f t="shared" si="4"/>
        <v>款</v>
      </c>
    </row>
    <row r="100" s="343" customFormat="1" ht="38" hidden="1" customHeight="1" spans="1:7">
      <c r="A100" s="368" t="s">
        <v>2821</v>
      </c>
      <c r="B100" s="367" t="s">
        <v>2701</v>
      </c>
      <c r="C100" s="377">
        <v>0</v>
      </c>
      <c r="D100" s="369">
        <v>55069</v>
      </c>
      <c r="E100" s="370" t="str">
        <f t="shared" si="5"/>
        <v/>
      </c>
      <c r="F100" s="366" t="str">
        <f t="shared" si="3"/>
        <v>是</v>
      </c>
      <c r="G100" s="350" t="str">
        <f t="shared" si="4"/>
        <v>项</v>
      </c>
    </row>
    <row r="101" s="343" customFormat="1" ht="38" hidden="1" customHeight="1" spans="1:7">
      <c r="A101" s="368" t="s">
        <v>2822</v>
      </c>
      <c r="B101" s="367" t="s">
        <v>2823</v>
      </c>
      <c r="C101" s="377">
        <v>40</v>
      </c>
      <c r="D101" s="369">
        <v>0</v>
      </c>
      <c r="E101" s="370">
        <f t="shared" si="5"/>
        <v>-1</v>
      </c>
      <c r="F101" s="366" t="str">
        <f t="shared" si="3"/>
        <v>是</v>
      </c>
      <c r="G101" s="350" t="str">
        <f t="shared" si="4"/>
        <v>项</v>
      </c>
    </row>
    <row r="102" s="343" customFormat="1" ht="38" hidden="1" customHeight="1" spans="1:7">
      <c r="A102" s="368" t="s">
        <v>2824</v>
      </c>
      <c r="B102" s="367" t="s">
        <v>2825</v>
      </c>
      <c r="C102" s="369">
        <v>0</v>
      </c>
      <c r="D102" s="369">
        <v>0</v>
      </c>
      <c r="E102" s="370" t="str">
        <f t="shared" si="5"/>
        <v/>
      </c>
      <c r="F102" s="366" t="str">
        <f t="shared" si="3"/>
        <v>否</v>
      </c>
      <c r="G102" s="350" t="str">
        <f t="shared" si="4"/>
        <v>项</v>
      </c>
    </row>
    <row r="103" s="343" customFormat="1" ht="38" hidden="1" customHeight="1" spans="1:7">
      <c r="A103" s="368" t="s">
        <v>2826</v>
      </c>
      <c r="B103" s="367" t="s">
        <v>2827</v>
      </c>
      <c r="C103" s="369">
        <v>46461</v>
      </c>
      <c r="D103" s="369">
        <v>44201</v>
      </c>
      <c r="E103" s="370">
        <f t="shared" si="5"/>
        <v>-0.049</v>
      </c>
      <c r="F103" s="366" t="str">
        <f t="shared" si="3"/>
        <v>是</v>
      </c>
      <c r="G103" s="350" t="str">
        <f t="shared" si="4"/>
        <v>项</v>
      </c>
    </row>
    <row r="104" s="343" customFormat="1" ht="38" hidden="1" customHeight="1" spans="1:7">
      <c r="A104" s="368" t="s">
        <v>2828</v>
      </c>
      <c r="B104" s="367" t="s">
        <v>2829</v>
      </c>
      <c r="C104" s="369">
        <f>SUM(C105:C108)</f>
        <v>0</v>
      </c>
      <c r="D104" s="369">
        <f>SUM(D105:D108)</f>
        <v>0</v>
      </c>
      <c r="E104" s="370" t="str">
        <f t="shared" si="5"/>
        <v/>
      </c>
      <c r="F104" s="366" t="str">
        <f t="shared" si="3"/>
        <v>否</v>
      </c>
      <c r="G104" s="350" t="str">
        <f t="shared" si="4"/>
        <v>款</v>
      </c>
    </row>
    <row r="105" ht="38" hidden="1" customHeight="1" spans="1:7">
      <c r="A105" s="368" t="s">
        <v>2830</v>
      </c>
      <c r="B105" s="367" t="s">
        <v>2701</v>
      </c>
      <c r="C105" s="369">
        <v>0</v>
      </c>
      <c r="D105" s="369">
        <v>0</v>
      </c>
      <c r="E105" s="370" t="str">
        <f t="shared" si="5"/>
        <v/>
      </c>
      <c r="F105" s="366" t="str">
        <f t="shared" si="3"/>
        <v>否</v>
      </c>
      <c r="G105" s="350" t="str">
        <f t="shared" si="4"/>
        <v>项</v>
      </c>
    </row>
    <row r="106" s="343" customFormat="1" ht="38" hidden="1" customHeight="1" spans="1:7">
      <c r="A106" s="368" t="s">
        <v>2831</v>
      </c>
      <c r="B106" s="367" t="s">
        <v>2823</v>
      </c>
      <c r="C106" s="369">
        <v>0</v>
      </c>
      <c r="D106" s="369">
        <v>0</v>
      </c>
      <c r="E106" s="370" t="str">
        <f t="shared" si="5"/>
        <v/>
      </c>
      <c r="F106" s="366" t="str">
        <f t="shared" si="3"/>
        <v>否</v>
      </c>
      <c r="G106" s="350" t="str">
        <f t="shared" si="4"/>
        <v>项</v>
      </c>
    </row>
    <row r="107" s="343" customFormat="1" ht="38" hidden="1" customHeight="1" spans="1:7">
      <c r="A107" s="368" t="s">
        <v>2832</v>
      </c>
      <c r="B107" s="367" t="s">
        <v>2833</v>
      </c>
      <c r="C107" s="369">
        <v>0</v>
      </c>
      <c r="D107" s="369">
        <v>0</v>
      </c>
      <c r="E107" s="370" t="str">
        <f t="shared" si="5"/>
        <v/>
      </c>
      <c r="F107" s="366" t="str">
        <f t="shared" si="3"/>
        <v>否</v>
      </c>
      <c r="G107" s="350" t="str">
        <f t="shared" si="4"/>
        <v>项</v>
      </c>
    </row>
    <row r="108" s="343" customFormat="1" ht="38" hidden="1" customHeight="1" spans="1:7">
      <c r="A108" s="368" t="s">
        <v>2834</v>
      </c>
      <c r="B108" s="367" t="s">
        <v>2835</v>
      </c>
      <c r="C108" s="369">
        <v>0</v>
      </c>
      <c r="D108" s="369">
        <v>0</v>
      </c>
      <c r="E108" s="370" t="str">
        <f t="shared" si="5"/>
        <v/>
      </c>
      <c r="F108" s="366" t="str">
        <f t="shared" si="3"/>
        <v>否</v>
      </c>
      <c r="G108" s="350" t="str">
        <f t="shared" si="4"/>
        <v>项</v>
      </c>
    </row>
    <row r="109" ht="38" customHeight="1" spans="1:7">
      <c r="A109" s="368" t="s">
        <v>2836</v>
      </c>
      <c r="B109" s="367" t="s">
        <v>2837</v>
      </c>
      <c r="C109" s="369"/>
      <c r="D109" s="369"/>
      <c r="E109" s="373"/>
      <c r="F109" s="366" t="str">
        <f t="shared" si="3"/>
        <v>否</v>
      </c>
      <c r="G109" s="350" t="str">
        <f t="shared" si="4"/>
        <v>款</v>
      </c>
    </row>
    <row r="110" s="343" customFormat="1" ht="38" hidden="1" customHeight="1" spans="1:7">
      <c r="A110" s="368" t="s">
        <v>2838</v>
      </c>
      <c r="B110" s="367" t="s">
        <v>2839</v>
      </c>
      <c r="C110" s="369">
        <v>0</v>
      </c>
      <c r="D110" s="369">
        <v>0</v>
      </c>
      <c r="E110" s="370" t="str">
        <f t="shared" si="5"/>
        <v/>
      </c>
      <c r="F110" s="366" t="str">
        <f t="shared" si="3"/>
        <v>否</v>
      </c>
      <c r="G110" s="350" t="str">
        <f t="shared" si="4"/>
        <v>项</v>
      </c>
    </row>
    <row r="111" s="343" customFormat="1" ht="38" hidden="1" customHeight="1" spans="1:7">
      <c r="A111" s="368" t="s">
        <v>2840</v>
      </c>
      <c r="B111" s="367" t="s">
        <v>2841</v>
      </c>
      <c r="C111" s="369">
        <v>0</v>
      </c>
      <c r="D111" s="369">
        <v>0</v>
      </c>
      <c r="E111" s="370" t="str">
        <f t="shared" si="5"/>
        <v/>
      </c>
      <c r="F111" s="366" t="str">
        <f t="shared" si="3"/>
        <v>否</v>
      </c>
      <c r="G111" s="350" t="str">
        <f t="shared" si="4"/>
        <v>项</v>
      </c>
    </row>
    <row r="112" s="343" customFormat="1" ht="38" hidden="1" customHeight="1" spans="1:7">
      <c r="A112" s="368" t="s">
        <v>2842</v>
      </c>
      <c r="B112" s="367" t="s">
        <v>2843</v>
      </c>
      <c r="C112" s="369">
        <v>0</v>
      </c>
      <c r="D112" s="369">
        <v>0</v>
      </c>
      <c r="E112" s="370" t="str">
        <f t="shared" si="5"/>
        <v/>
      </c>
      <c r="F112" s="366" t="str">
        <f t="shared" si="3"/>
        <v>否</v>
      </c>
      <c r="G112" s="350" t="str">
        <f t="shared" si="4"/>
        <v>项</v>
      </c>
    </row>
    <row r="113" ht="38" hidden="1" customHeight="1" spans="1:7">
      <c r="A113" s="368" t="s">
        <v>2844</v>
      </c>
      <c r="B113" s="367" t="s">
        <v>2845</v>
      </c>
      <c r="C113" s="369">
        <v>217651</v>
      </c>
      <c r="D113" s="369">
        <v>274601</v>
      </c>
      <c r="E113" s="370">
        <f t="shared" si="5"/>
        <v>0.262</v>
      </c>
      <c r="F113" s="366" t="str">
        <f t="shared" si="3"/>
        <v>是</v>
      </c>
      <c r="G113" s="350" t="str">
        <f t="shared" si="4"/>
        <v>项</v>
      </c>
    </row>
    <row r="114" s="343" customFormat="1" ht="38" customHeight="1" spans="1:7">
      <c r="A114" s="376">
        <v>21370</v>
      </c>
      <c r="B114" s="367" t="s">
        <v>2846</v>
      </c>
      <c r="C114" s="369"/>
      <c r="D114" s="369"/>
      <c r="E114" s="373"/>
      <c r="F114" s="366" t="str">
        <f t="shared" si="3"/>
        <v>否</v>
      </c>
      <c r="G114" s="350" t="str">
        <f t="shared" si="4"/>
        <v>款</v>
      </c>
    </row>
    <row r="115" s="343" customFormat="1" ht="38" hidden="1" customHeight="1" spans="1:7">
      <c r="A115" s="376">
        <v>2137001</v>
      </c>
      <c r="B115" s="367" t="s">
        <v>2701</v>
      </c>
      <c r="C115" s="369">
        <v>0</v>
      </c>
      <c r="D115" s="369">
        <v>0</v>
      </c>
      <c r="E115" s="370" t="str">
        <f t="shared" si="5"/>
        <v/>
      </c>
      <c r="F115" s="366" t="str">
        <f t="shared" si="3"/>
        <v>否</v>
      </c>
      <c r="G115" s="350" t="str">
        <f t="shared" si="4"/>
        <v>项</v>
      </c>
    </row>
    <row r="116" ht="38" hidden="1" customHeight="1" spans="1:7">
      <c r="A116" s="376">
        <v>2137099</v>
      </c>
      <c r="B116" s="367" t="s">
        <v>2847</v>
      </c>
      <c r="C116" s="369">
        <v>20000</v>
      </c>
      <c r="D116" s="369">
        <v>0</v>
      </c>
      <c r="E116" s="370">
        <f t="shared" si="5"/>
        <v>-1</v>
      </c>
      <c r="F116" s="366" t="str">
        <f t="shared" si="3"/>
        <v>是</v>
      </c>
      <c r="G116" s="350" t="str">
        <f t="shared" si="4"/>
        <v>项</v>
      </c>
    </row>
    <row r="117" s="343" customFormat="1" ht="38" hidden="1" customHeight="1" spans="1:7">
      <c r="A117" s="376">
        <v>21371</v>
      </c>
      <c r="B117" s="367" t="s">
        <v>2848</v>
      </c>
      <c r="C117" s="369">
        <f>SUM(C118:C121)</f>
        <v>0</v>
      </c>
      <c r="D117" s="369">
        <f>SUM(D118:D121)</f>
        <v>0</v>
      </c>
      <c r="E117" s="370" t="str">
        <f t="shared" si="5"/>
        <v/>
      </c>
      <c r="F117" s="366" t="str">
        <f t="shared" si="3"/>
        <v>否</v>
      </c>
      <c r="G117" s="350" t="str">
        <f t="shared" si="4"/>
        <v>款</v>
      </c>
    </row>
    <row r="118" ht="38" hidden="1" customHeight="1" spans="1:7">
      <c r="A118" s="376">
        <v>2137101</v>
      </c>
      <c r="B118" s="367" t="s">
        <v>2839</v>
      </c>
      <c r="C118" s="369">
        <v>0</v>
      </c>
      <c r="D118" s="369">
        <v>0</v>
      </c>
      <c r="E118" s="370" t="str">
        <f t="shared" si="5"/>
        <v/>
      </c>
      <c r="F118" s="366" t="str">
        <f t="shared" si="3"/>
        <v>否</v>
      </c>
      <c r="G118" s="350" t="str">
        <f t="shared" si="4"/>
        <v>项</v>
      </c>
    </row>
    <row r="119" s="343" customFormat="1" ht="38" hidden="1" customHeight="1" spans="1:7">
      <c r="A119" s="376">
        <v>2137102</v>
      </c>
      <c r="B119" s="367" t="s">
        <v>2849</v>
      </c>
      <c r="C119" s="369">
        <v>0</v>
      </c>
      <c r="D119" s="369">
        <v>0</v>
      </c>
      <c r="E119" s="370" t="str">
        <f t="shared" si="5"/>
        <v/>
      </c>
      <c r="F119" s="366" t="str">
        <f t="shared" si="3"/>
        <v>否</v>
      </c>
      <c r="G119" s="350" t="str">
        <f t="shared" si="4"/>
        <v>项</v>
      </c>
    </row>
    <row r="120" s="343" customFormat="1" ht="38" hidden="1" customHeight="1" spans="1:7">
      <c r="A120" s="376">
        <v>2137103</v>
      </c>
      <c r="B120" s="367" t="s">
        <v>2843</v>
      </c>
      <c r="C120" s="369">
        <v>0</v>
      </c>
      <c r="D120" s="369">
        <v>0</v>
      </c>
      <c r="E120" s="370" t="str">
        <f t="shared" si="5"/>
        <v/>
      </c>
      <c r="F120" s="366" t="str">
        <f t="shared" si="3"/>
        <v>否</v>
      </c>
      <c r="G120" s="350" t="str">
        <f t="shared" si="4"/>
        <v>项</v>
      </c>
    </row>
    <row r="121" s="343" customFormat="1" ht="38" hidden="1" customHeight="1" spans="1:7">
      <c r="A121" s="376">
        <v>2137199</v>
      </c>
      <c r="B121" s="367" t="s">
        <v>2850</v>
      </c>
      <c r="C121" s="369">
        <v>0</v>
      </c>
      <c r="D121" s="369">
        <v>0</v>
      </c>
      <c r="E121" s="370" t="str">
        <f t="shared" si="5"/>
        <v/>
      </c>
      <c r="F121" s="366" t="str">
        <f t="shared" si="3"/>
        <v>否</v>
      </c>
      <c r="G121" s="350" t="str">
        <f t="shared" si="4"/>
        <v>项</v>
      </c>
    </row>
    <row r="122" s="343" customFormat="1" ht="38" customHeight="1" spans="1:7">
      <c r="A122" s="362" t="s">
        <v>93</v>
      </c>
      <c r="B122" s="363" t="s">
        <v>2851</v>
      </c>
      <c r="C122" s="372"/>
      <c r="D122" s="372"/>
      <c r="E122" s="373"/>
      <c r="F122" s="366" t="str">
        <f t="shared" si="3"/>
        <v>是</v>
      </c>
      <c r="G122" s="350" t="str">
        <f t="shared" si="4"/>
        <v>类</v>
      </c>
    </row>
    <row r="123" s="343" customFormat="1" ht="38" hidden="1" customHeight="1" spans="1:7">
      <c r="A123" s="368" t="s">
        <v>2852</v>
      </c>
      <c r="B123" s="367" t="s">
        <v>2853</v>
      </c>
      <c r="C123" s="369">
        <f>SUM(C124:C127)</f>
        <v>0</v>
      </c>
      <c r="D123" s="369">
        <f>SUM(D124:D127)</f>
        <v>0</v>
      </c>
      <c r="E123" s="370" t="str">
        <f t="shared" si="5"/>
        <v/>
      </c>
      <c r="F123" s="366" t="str">
        <f t="shared" si="3"/>
        <v>否</v>
      </c>
      <c r="G123" s="350" t="str">
        <f t="shared" si="4"/>
        <v>款</v>
      </c>
    </row>
    <row r="124" ht="38" hidden="1" customHeight="1" spans="1:7">
      <c r="A124" s="368" t="s">
        <v>2854</v>
      </c>
      <c r="B124" s="367" t="s">
        <v>2855</v>
      </c>
      <c r="C124" s="369">
        <v>0</v>
      </c>
      <c r="D124" s="369">
        <v>0</v>
      </c>
      <c r="E124" s="370" t="str">
        <f t="shared" si="5"/>
        <v/>
      </c>
      <c r="F124" s="366" t="str">
        <f t="shared" si="3"/>
        <v>否</v>
      </c>
      <c r="G124" s="350" t="str">
        <f t="shared" si="4"/>
        <v>项</v>
      </c>
    </row>
    <row r="125" s="343" customFormat="1" ht="38" hidden="1" customHeight="1" spans="1:7">
      <c r="A125" s="368" t="s">
        <v>2856</v>
      </c>
      <c r="B125" s="367" t="s">
        <v>2857</v>
      </c>
      <c r="C125" s="369">
        <v>0</v>
      </c>
      <c r="D125" s="369">
        <v>0</v>
      </c>
      <c r="E125" s="370" t="str">
        <f t="shared" si="5"/>
        <v/>
      </c>
      <c r="F125" s="366" t="str">
        <f t="shared" si="3"/>
        <v>否</v>
      </c>
      <c r="G125" s="350" t="str">
        <f t="shared" si="4"/>
        <v>项</v>
      </c>
    </row>
    <row r="126" s="343" customFormat="1" ht="38" hidden="1" customHeight="1" spans="1:7">
      <c r="A126" s="368" t="s">
        <v>2858</v>
      </c>
      <c r="B126" s="367" t="s">
        <v>2859</v>
      </c>
      <c r="C126" s="369">
        <v>0</v>
      </c>
      <c r="D126" s="369">
        <v>0</v>
      </c>
      <c r="E126" s="370" t="str">
        <f t="shared" si="5"/>
        <v/>
      </c>
      <c r="F126" s="366" t="str">
        <f t="shared" si="3"/>
        <v>否</v>
      </c>
      <c r="G126" s="350" t="str">
        <f t="shared" si="4"/>
        <v>项</v>
      </c>
    </row>
    <row r="127" s="343" customFormat="1" ht="38" hidden="1" customHeight="1" spans="1:7">
      <c r="A127" s="368" t="s">
        <v>2860</v>
      </c>
      <c r="B127" s="367" t="s">
        <v>2861</v>
      </c>
      <c r="C127" s="369">
        <v>0</v>
      </c>
      <c r="D127" s="369">
        <v>0</v>
      </c>
      <c r="E127" s="370" t="str">
        <f t="shared" si="5"/>
        <v/>
      </c>
      <c r="F127" s="366" t="str">
        <f t="shared" si="3"/>
        <v>否</v>
      </c>
      <c r="G127" s="350" t="str">
        <f t="shared" si="4"/>
        <v>项</v>
      </c>
    </row>
    <row r="128" ht="38" hidden="1" customHeight="1" spans="1:7">
      <c r="A128" s="368" t="s">
        <v>2862</v>
      </c>
      <c r="B128" s="367" t="s">
        <v>2863</v>
      </c>
      <c r="C128" s="369">
        <f>SUM(C129:C132)</f>
        <v>0</v>
      </c>
      <c r="D128" s="369">
        <f>SUM(D129:D132)</f>
        <v>0</v>
      </c>
      <c r="E128" s="370" t="str">
        <f t="shared" si="5"/>
        <v/>
      </c>
      <c r="F128" s="366" t="str">
        <f t="shared" si="3"/>
        <v>否</v>
      </c>
      <c r="G128" s="350" t="str">
        <f t="shared" si="4"/>
        <v>款</v>
      </c>
    </row>
    <row r="129" ht="38" hidden="1" customHeight="1" spans="1:7">
      <c r="A129" s="368" t="s">
        <v>2864</v>
      </c>
      <c r="B129" s="367" t="s">
        <v>2859</v>
      </c>
      <c r="C129" s="369">
        <v>0</v>
      </c>
      <c r="D129" s="369">
        <v>0</v>
      </c>
      <c r="E129" s="370" t="str">
        <f t="shared" si="5"/>
        <v/>
      </c>
      <c r="F129" s="366" t="str">
        <f t="shared" si="3"/>
        <v>否</v>
      </c>
      <c r="G129" s="350" t="str">
        <f t="shared" si="4"/>
        <v>项</v>
      </c>
    </row>
    <row r="130" s="343" customFormat="1" ht="38" hidden="1" customHeight="1" spans="1:7">
      <c r="A130" s="368" t="s">
        <v>2865</v>
      </c>
      <c r="B130" s="367" t="s">
        <v>2866</v>
      </c>
      <c r="C130" s="369">
        <v>0</v>
      </c>
      <c r="D130" s="369">
        <v>0</v>
      </c>
      <c r="E130" s="370" t="str">
        <f t="shared" si="5"/>
        <v/>
      </c>
      <c r="F130" s="366" t="str">
        <f t="shared" si="3"/>
        <v>否</v>
      </c>
      <c r="G130" s="350" t="str">
        <f t="shared" si="4"/>
        <v>项</v>
      </c>
    </row>
    <row r="131" ht="38" hidden="1" customHeight="1" spans="1:7">
      <c r="A131" s="368" t="s">
        <v>2867</v>
      </c>
      <c r="B131" s="367" t="s">
        <v>2868</v>
      </c>
      <c r="C131" s="369">
        <v>0</v>
      </c>
      <c r="D131" s="369">
        <v>0</v>
      </c>
      <c r="E131" s="370" t="str">
        <f t="shared" si="5"/>
        <v/>
      </c>
      <c r="F131" s="366" t="str">
        <f t="shared" si="3"/>
        <v>否</v>
      </c>
      <c r="G131" s="350" t="str">
        <f t="shared" si="4"/>
        <v>项</v>
      </c>
    </row>
    <row r="132" ht="38" hidden="1" customHeight="1" spans="1:7">
      <c r="A132" s="368" t="s">
        <v>2869</v>
      </c>
      <c r="B132" s="367" t="s">
        <v>2870</v>
      </c>
      <c r="C132" s="369">
        <v>0</v>
      </c>
      <c r="D132" s="369">
        <v>0</v>
      </c>
      <c r="E132" s="370" t="str">
        <f t="shared" ref="E132:E195" si="6">IF(C132&gt;0,D132/C132-1,IF(C132&lt;0,-(D132/C132-1),""))</f>
        <v/>
      </c>
      <c r="F132" s="366" t="str">
        <f t="shared" ref="F132:F195" si="7">IF(LEN(A132)=3,"是",IF(B132&lt;&gt;"",IF(SUM(C132:D132)&lt;&gt;0,"是","否"),"是"))</f>
        <v>否</v>
      </c>
      <c r="G132" s="350" t="str">
        <f t="shared" ref="G132:G195" si="8">IF(LEN(A132)=3,"类",IF(LEN(A132)=5,"款","项"))</f>
        <v>项</v>
      </c>
    </row>
    <row r="133" s="343" customFormat="1" ht="38" customHeight="1" spans="1:7">
      <c r="A133" s="368" t="s">
        <v>2871</v>
      </c>
      <c r="B133" s="367" t="s">
        <v>2872</v>
      </c>
      <c r="C133" s="369"/>
      <c r="D133" s="369"/>
      <c r="E133" s="373"/>
      <c r="F133" s="366" t="str">
        <f t="shared" si="7"/>
        <v>否</v>
      </c>
      <c r="G133" s="350" t="str">
        <f t="shared" si="8"/>
        <v>款</v>
      </c>
    </row>
    <row r="134" s="343" customFormat="1" ht="38" hidden="1" customHeight="1" spans="1:7">
      <c r="A134" s="368" t="s">
        <v>2873</v>
      </c>
      <c r="B134" s="367" t="s">
        <v>2874</v>
      </c>
      <c r="C134" s="369">
        <v>0</v>
      </c>
      <c r="D134" s="369">
        <v>10</v>
      </c>
      <c r="E134" s="370" t="str">
        <f t="shared" si="6"/>
        <v/>
      </c>
      <c r="F134" s="366" t="str">
        <f t="shared" si="7"/>
        <v>是</v>
      </c>
      <c r="G134" s="350" t="str">
        <f t="shared" si="8"/>
        <v>项</v>
      </c>
    </row>
    <row r="135" s="343" customFormat="1" ht="38" hidden="1" customHeight="1" spans="1:7">
      <c r="A135" s="368" t="s">
        <v>2875</v>
      </c>
      <c r="B135" s="367" t="s">
        <v>2876</v>
      </c>
      <c r="C135" s="369">
        <v>12983</v>
      </c>
      <c r="D135" s="369">
        <v>8</v>
      </c>
      <c r="E135" s="370">
        <f t="shared" si="6"/>
        <v>-0.999</v>
      </c>
      <c r="F135" s="366" t="str">
        <f t="shared" si="7"/>
        <v>是</v>
      </c>
      <c r="G135" s="350" t="str">
        <f t="shared" si="8"/>
        <v>项</v>
      </c>
    </row>
    <row r="136" s="343" customFormat="1" ht="38" hidden="1" customHeight="1" spans="1:7">
      <c r="A136" s="368" t="s">
        <v>2877</v>
      </c>
      <c r="B136" s="367" t="s">
        <v>2878</v>
      </c>
      <c r="C136" s="369">
        <v>1000</v>
      </c>
      <c r="D136" s="369">
        <v>0</v>
      </c>
      <c r="E136" s="370">
        <f t="shared" si="6"/>
        <v>-1</v>
      </c>
      <c r="F136" s="366" t="str">
        <f t="shared" si="7"/>
        <v>是</v>
      </c>
      <c r="G136" s="350" t="str">
        <f t="shared" si="8"/>
        <v>项</v>
      </c>
    </row>
    <row r="137" s="343" customFormat="1" ht="38" hidden="1" customHeight="1" spans="1:7">
      <c r="A137" s="368" t="s">
        <v>2879</v>
      </c>
      <c r="B137" s="367" t="s">
        <v>2880</v>
      </c>
      <c r="C137" s="369">
        <v>0</v>
      </c>
      <c r="D137" s="369">
        <v>0</v>
      </c>
      <c r="E137" s="370" t="str">
        <f t="shared" si="6"/>
        <v/>
      </c>
      <c r="F137" s="366" t="str">
        <f t="shared" si="7"/>
        <v>否</v>
      </c>
      <c r="G137" s="350" t="str">
        <f t="shared" si="8"/>
        <v>项</v>
      </c>
    </row>
    <row r="138" s="343" customFormat="1" ht="38" customHeight="1" spans="1:7">
      <c r="A138" s="368" t="s">
        <v>2881</v>
      </c>
      <c r="B138" s="367" t="s">
        <v>2882</v>
      </c>
      <c r="C138" s="369"/>
      <c r="D138" s="369"/>
      <c r="E138" s="373"/>
      <c r="F138" s="366" t="str">
        <f t="shared" si="7"/>
        <v>否</v>
      </c>
      <c r="G138" s="350" t="str">
        <f t="shared" si="8"/>
        <v>款</v>
      </c>
    </row>
    <row r="139" s="343" customFormat="1" ht="38" hidden="1" customHeight="1" spans="1:7">
      <c r="A139" s="368" t="s">
        <v>2883</v>
      </c>
      <c r="B139" s="367" t="s">
        <v>2884</v>
      </c>
      <c r="C139" s="369">
        <v>0</v>
      </c>
      <c r="D139" s="369">
        <v>0</v>
      </c>
      <c r="E139" s="370" t="str">
        <f t="shared" si="6"/>
        <v/>
      </c>
      <c r="F139" s="366" t="str">
        <f t="shared" si="7"/>
        <v>否</v>
      </c>
      <c r="G139" s="350" t="str">
        <f t="shared" si="8"/>
        <v>项</v>
      </c>
    </row>
    <row r="140" s="343" customFormat="1" ht="38" hidden="1" customHeight="1" spans="1:7">
      <c r="A140" s="368" t="s">
        <v>2885</v>
      </c>
      <c r="B140" s="367" t="s">
        <v>2886</v>
      </c>
      <c r="C140" s="369">
        <v>0</v>
      </c>
      <c r="D140" s="369">
        <v>0</v>
      </c>
      <c r="E140" s="370" t="str">
        <f t="shared" si="6"/>
        <v/>
      </c>
      <c r="F140" s="366" t="str">
        <f t="shared" si="7"/>
        <v>否</v>
      </c>
      <c r="G140" s="350" t="str">
        <f t="shared" si="8"/>
        <v>项</v>
      </c>
    </row>
    <row r="141" s="343" customFormat="1" ht="38" hidden="1" customHeight="1" spans="1:7">
      <c r="A141" s="368" t="s">
        <v>2887</v>
      </c>
      <c r="B141" s="367" t="s">
        <v>2888</v>
      </c>
      <c r="C141" s="369">
        <v>0</v>
      </c>
      <c r="D141" s="369">
        <v>0</v>
      </c>
      <c r="E141" s="370" t="str">
        <f t="shared" si="6"/>
        <v/>
      </c>
      <c r="F141" s="366" t="str">
        <f t="shared" si="7"/>
        <v>否</v>
      </c>
      <c r="G141" s="350" t="str">
        <f t="shared" si="8"/>
        <v>项</v>
      </c>
    </row>
    <row r="142" s="343" customFormat="1" ht="38" hidden="1" customHeight="1" spans="1:7">
      <c r="A142" s="368" t="s">
        <v>2889</v>
      </c>
      <c r="B142" s="367" t="s">
        <v>2890</v>
      </c>
      <c r="C142" s="369">
        <v>0</v>
      </c>
      <c r="D142" s="369">
        <v>0</v>
      </c>
      <c r="E142" s="370" t="str">
        <f t="shared" si="6"/>
        <v/>
      </c>
      <c r="F142" s="366" t="str">
        <f t="shared" si="7"/>
        <v>否</v>
      </c>
      <c r="G142" s="350" t="str">
        <f t="shared" si="8"/>
        <v>项</v>
      </c>
    </row>
    <row r="143" s="343" customFormat="1" ht="38" hidden="1" customHeight="1" spans="1:7">
      <c r="A143" s="368" t="s">
        <v>2891</v>
      </c>
      <c r="B143" s="367" t="s">
        <v>2892</v>
      </c>
      <c r="C143" s="369">
        <v>0</v>
      </c>
      <c r="D143" s="369">
        <v>0</v>
      </c>
      <c r="E143" s="370" t="str">
        <f t="shared" si="6"/>
        <v/>
      </c>
      <c r="F143" s="366" t="str">
        <f t="shared" si="7"/>
        <v>否</v>
      </c>
      <c r="G143" s="350" t="str">
        <f t="shared" si="8"/>
        <v>项</v>
      </c>
    </row>
    <row r="144" s="343" customFormat="1" ht="38" hidden="1" customHeight="1" spans="1:7">
      <c r="A144" s="368" t="s">
        <v>2893</v>
      </c>
      <c r="B144" s="367" t="s">
        <v>2894</v>
      </c>
      <c r="C144" s="369">
        <v>0</v>
      </c>
      <c r="D144" s="369">
        <v>0</v>
      </c>
      <c r="E144" s="370" t="str">
        <f t="shared" si="6"/>
        <v/>
      </c>
      <c r="F144" s="366" t="str">
        <f t="shared" si="7"/>
        <v>否</v>
      </c>
      <c r="G144" s="350" t="str">
        <f t="shared" si="8"/>
        <v>项</v>
      </c>
    </row>
    <row r="145" s="343" customFormat="1" ht="38" hidden="1" customHeight="1" spans="1:7">
      <c r="A145" s="368" t="s">
        <v>2895</v>
      </c>
      <c r="B145" s="367" t="s">
        <v>2896</v>
      </c>
      <c r="C145" s="369">
        <v>0</v>
      </c>
      <c r="D145" s="369">
        <v>0</v>
      </c>
      <c r="E145" s="370" t="str">
        <f t="shared" si="6"/>
        <v/>
      </c>
      <c r="F145" s="366" t="str">
        <f t="shared" si="7"/>
        <v>否</v>
      </c>
      <c r="G145" s="350" t="str">
        <f t="shared" si="8"/>
        <v>项</v>
      </c>
    </row>
    <row r="146" s="343" customFormat="1" ht="38" hidden="1" customHeight="1" spans="1:7">
      <c r="A146" s="368" t="s">
        <v>2897</v>
      </c>
      <c r="B146" s="367" t="s">
        <v>2898</v>
      </c>
      <c r="C146" s="369">
        <v>0</v>
      </c>
      <c r="D146" s="369">
        <v>3844</v>
      </c>
      <c r="E146" s="370" t="str">
        <f t="shared" si="6"/>
        <v/>
      </c>
      <c r="F146" s="366" t="str">
        <f t="shared" si="7"/>
        <v>是</v>
      </c>
      <c r="G146" s="350" t="str">
        <f t="shared" si="8"/>
        <v>项</v>
      </c>
    </row>
    <row r="147" s="343" customFormat="1" ht="38" hidden="1" customHeight="1" spans="1:7">
      <c r="A147" s="368" t="s">
        <v>2899</v>
      </c>
      <c r="B147" s="367" t="s">
        <v>2900</v>
      </c>
      <c r="C147" s="369">
        <f>SUM(C148:C153)</f>
        <v>0</v>
      </c>
      <c r="D147" s="369">
        <f>SUM(D148:D153)</f>
        <v>0</v>
      </c>
      <c r="E147" s="370" t="str">
        <f t="shared" si="6"/>
        <v/>
      </c>
      <c r="F147" s="366" t="str">
        <f t="shared" si="7"/>
        <v>否</v>
      </c>
      <c r="G147" s="350" t="str">
        <f t="shared" si="8"/>
        <v>款</v>
      </c>
    </row>
    <row r="148" s="343" customFormat="1" ht="38" hidden="1" customHeight="1" spans="1:7">
      <c r="A148" s="368" t="s">
        <v>2901</v>
      </c>
      <c r="B148" s="367" t="s">
        <v>2902</v>
      </c>
      <c r="C148" s="369">
        <v>0</v>
      </c>
      <c r="D148" s="369">
        <v>0</v>
      </c>
      <c r="E148" s="370" t="str">
        <f t="shared" si="6"/>
        <v/>
      </c>
      <c r="F148" s="366" t="str">
        <f t="shared" si="7"/>
        <v>否</v>
      </c>
      <c r="G148" s="350" t="str">
        <f t="shared" si="8"/>
        <v>项</v>
      </c>
    </row>
    <row r="149" s="343" customFormat="1" ht="38" hidden="1" customHeight="1" spans="1:7">
      <c r="A149" s="368" t="s">
        <v>2903</v>
      </c>
      <c r="B149" s="367" t="s">
        <v>2904</v>
      </c>
      <c r="C149" s="369">
        <v>0</v>
      </c>
      <c r="D149" s="369">
        <v>0</v>
      </c>
      <c r="E149" s="370" t="str">
        <f t="shared" si="6"/>
        <v/>
      </c>
      <c r="F149" s="366" t="str">
        <f t="shared" si="7"/>
        <v>否</v>
      </c>
      <c r="G149" s="350" t="str">
        <f t="shared" si="8"/>
        <v>项</v>
      </c>
    </row>
    <row r="150" ht="38" hidden="1" customHeight="1" spans="1:7">
      <c r="A150" s="368" t="s">
        <v>2905</v>
      </c>
      <c r="B150" s="367" t="s">
        <v>2906</v>
      </c>
      <c r="C150" s="369">
        <v>0</v>
      </c>
      <c r="D150" s="369">
        <v>0</v>
      </c>
      <c r="E150" s="370" t="str">
        <f t="shared" si="6"/>
        <v/>
      </c>
      <c r="F150" s="366" t="str">
        <f t="shared" si="7"/>
        <v>否</v>
      </c>
      <c r="G150" s="350" t="str">
        <f t="shared" si="8"/>
        <v>项</v>
      </c>
    </row>
    <row r="151" ht="38" hidden="1" customHeight="1" spans="1:7">
      <c r="A151" s="368" t="s">
        <v>2907</v>
      </c>
      <c r="B151" s="367" t="s">
        <v>2908</v>
      </c>
      <c r="C151" s="369">
        <v>0</v>
      </c>
      <c r="D151" s="369">
        <v>0</v>
      </c>
      <c r="E151" s="370" t="str">
        <f t="shared" si="6"/>
        <v/>
      </c>
      <c r="F151" s="366" t="str">
        <f t="shared" si="7"/>
        <v>否</v>
      </c>
      <c r="G151" s="350" t="str">
        <f t="shared" si="8"/>
        <v>项</v>
      </c>
    </row>
    <row r="152" s="343" customFormat="1" ht="38" hidden="1" customHeight="1" spans="1:7">
      <c r="A152" s="368" t="s">
        <v>2909</v>
      </c>
      <c r="B152" s="367" t="s">
        <v>2910</v>
      </c>
      <c r="C152" s="369">
        <v>0</v>
      </c>
      <c r="D152" s="369">
        <v>0</v>
      </c>
      <c r="E152" s="370" t="str">
        <f t="shared" si="6"/>
        <v/>
      </c>
      <c r="F152" s="366" t="str">
        <f t="shared" si="7"/>
        <v>否</v>
      </c>
      <c r="G152" s="350" t="str">
        <f t="shared" si="8"/>
        <v>项</v>
      </c>
    </row>
    <row r="153" ht="38" hidden="1" customHeight="1" spans="1:7">
      <c r="A153" s="368" t="s">
        <v>2911</v>
      </c>
      <c r="B153" s="367" t="s">
        <v>2912</v>
      </c>
      <c r="C153" s="369">
        <v>0</v>
      </c>
      <c r="D153" s="369">
        <v>0</v>
      </c>
      <c r="E153" s="370" t="str">
        <f t="shared" si="6"/>
        <v/>
      </c>
      <c r="F153" s="366" t="str">
        <f t="shared" si="7"/>
        <v>否</v>
      </c>
      <c r="G153" s="350" t="str">
        <f t="shared" si="8"/>
        <v>项</v>
      </c>
    </row>
    <row r="154" ht="38" customHeight="1" spans="1:7">
      <c r="A154" s="368" t="s">
        <v>2913</v>
      </c>
      <c r="B154" s="367" t="s">
        <v>2914</v>
      </c>
      <c r="C154" s="369"/>
      <c r="D154" s="369"/>
      <c r="E154" s="373"/>
      <c r="F154" s="366" t="str">
        <f t="shared" si="7"/>
        <v>否</v>
      </c>
      <c r="G154" s="350" t="str">
        <f t="shared" si="8"/>
        <v>款</v>
      </c>
    </row>
    <row r="155" s="343" customFormat="1" ht="38" hidden="1" customHeight="1" spans="1:7">
      <c r="A155" s="368" t="s">
        <v>2915</v>
      </c>
      <c r="B155" s="367" t="s">
        <v>2916</v>
      </c>
      <c r="C155" s="369">
        <v>83956</v>
      </c>
      <c r="D155" s="369">
        <v>67646</v>
      </c>
      <c r="E155" s="370">
        <f t="shared" si="6"/>
        <v>-0.194</v>
      </c>
      <c r="F155" s="366" t="str">
        <f t="shared" si="7"/>
        <v>是</v>
      </c>
      <c r="G155" s="350" t="str">
        <f t="shared" si="8"/>
        <v>项</v>
      </c>
    </row>
    <row r="156" s="343" customFormat="1" ht="38" hidden="1" customHeight="1" spans="1:7">
      <c r="A156" s="368" t="s">
        <v>2917</v>
      </c>
      <c r="B156" s="367" t="s">
        <v>2918</v>
      </c>
      <c r="C156" s="369">
        <v>0</v>
      </c>
      <c r="D156" s="369">
        <v>0</v>
      </c>
      <c r="E156" s="370" t="str">
        <f t="shared" si="6"/>
        <v/>
      </c>
      <c r="F156" s="366" t="str">
        <f t="shared" si="7"/>
        <v>否</v>
      </c>
      <c r="G156" s="350" t="str">
        <f t="shared" si="8"/>
        <v>项</v>
      </c>
    </row>
    <row r="157" s="343" customFormat="1" ht="38" hidden="1" customHeight="1" spans="1:7">
      <c r="A157" s="368" t="s">
        <v>2919</v>
      </c>
      <c r="B157" s="367" t="s">
        <v>2920</v>
      </c>
      <c r="C157" s="369">
        <v>62</v>
      </c>
      <c r="D157" s="369">
        <v>0</v>
      </c>
      <c r="E157" s="370">
        <f t="shared" si="6"/>
        <v>-1</v>
      </c>
      <c r="F157" s="366" t="str">
        <f t="shared" si="7"/>
        <v>是</v>
      </c>
      <c r="G157" s="350" t="str">
        <f t="shared" si="8"/>
        <v>项</v>
      </c>
    </row>
    <row r="158" s="343" customFormat="1" ht="38" hidden="1" customHeight="1" spans="1:7">
      <c r="A158" s="368" t="s">
        <v>2921</v>
      </c>
      <c r="B158" s="367" t="s">
        <v>2922</v>
      </c>
      <c r="C158" s="369">
        <v>17062</v>
      </c>
      <c r="D158" s="369">
        <v>21021</v>
      </c>
      <c r="E158" s="370">
        <f t="shared" si="6"/>
        <v>0.232</v>
      </c>
      <c r="F158" s="366" t="str">
        <f t="shared" si="7"/>
        <v>是</v>
      </c>
      <c r="G158" s="350" t="str">
        <f t="shared" si="8"/>
        <v>项</v>
      </c>
    </row>
    <row r="159" s="343" customFormat="1" ht="38" hidden="1" customHeight="1" spans="1:7">
      <c r="A159" s="368" t="s">
        <v>2923</v>
      </c>
      <c r="B159" s="367" t="s">
        <v>2924</v>
      </c>
      <c r="C159" s="369">
        <v>0</v>
      </c>
      <c r="D159" s="369">
        <v>0</v>
      </c>
      <c r="E159" s="370" t="str">
        <f t="shared" si="6"/>
        <v/>
      </c>
      <c r="F159" s="366" t="str">
        <f t="shared" si="7"/>
        <v>否</v>
      </c>
      <c r="G159" s="350" t="str">
        <f t="shared" si="8"/>
        <v>项</v>
      </c>
    </row>
    <row r="160" s="343" customFormat="1" ht="38" hidden="1" customHeight="1" spans="1:7">
      <c r="A160" s="368" t="s">
        <v>2925</v>
      </c>
      <c r="B160" s="367" t="s">
        <v>2926</v>
      </c>
      <c r="C160" s="369">
        <v>941</v>
      </c>
      <c r="D160" s="369">
        <v>324</v>
      </c>
      <c r="E160" s="370">
        <f t="shared" si="6"/>
        <v>-0.656</v>
      </c>
      <c r="F160" s="366" t="str">
        <f t="shared" si="7"/>
        <v>是</v>
      </c>
      <c r="G160" s="350" t="str">
        <f t="shared" si="8"/>
        <v>项</v>
      </c>
    </row>
    <row r="161" s="343" customFormat="1" ht="38" hidden="1" customHeight="1" spans="1:7">
      <c r="A161" s="368" t="s">
        <v>2927</v>
      </c>
      <c r="B161" s="367" t="s">
        <v>2928</v>
      </c>
      <c r="C161" s="369">
        <v>0</v>
      </c>
      <c r="D161" s="369">
        <v>0</v>
      </c>
      <c r="E161" s="370" t="str">
        <f t="shared" si="6"/>
        <v/>
      </c>
      <c r="F161" s="366" t="str">
        <f t="shared" si="7"/>
        <v>否</v>
      </c>
      <c r="G161" s="350" t="str">
        <f t="shared" si="8"/>
        <v>项</v>
      </c>
    </row>
    <row r="162" ht="38" hidden="1" customHeight="1" spans="1:7">
      <c r="A162" s="368" t="s">
        <v>2929</v>
      </c>
      <c r="B162" s="367" t="s">
        <v>2930</v>
      </c>
      <c r="C162" s="369">
        <v>0</v>
      </c>
      <c r="D162" s="369">
        <v>0</v>
      </c>
      <c r="E162" s="370" t="str">
        <f t="shared" si="6"/>
        <v/>
      </c>
      <c r="F162" s="366" t="str">
        <f t="shared" si="7"/>
        <v>否</v>
      </c>
      <c r="G162" s="350" t="str">
        <f t="shared" si="8"/>
        <v>项</v>
      </c>
    </row>
    <row r="163" ht="38" hidden="1" customHeight="1" spans="1:7">
      <c r="A163" s="368" t="s">
        <v>2931</v>
      </c>
      <c r="B163" s="367" t="s">
        <v>2932</v>
      </c>
      <c r="C163" s="369">
        <f>SUM(C164:C165)</f>
        <v>0</v>
      </c>
      <c r="D163" s="369">
        <f>SUM(D164:D165)</f>
        <v>0</v>
      </c>
      <c r="E163" s="370" t="str">
        <f t="shared" si="6"/>
        <v/>
      </c>
      <c r="F163" s="366" t="str">
        <f t="shared" si="7"/>
        <v>否</v>
      </c>
      <c r="G163" s="350" t="str">
        <f t="shared" si="8"/>
        <v>款</v>
      </c>
    </row>
    <row r="164" s="343" customFormat="1" ht="38" hidden="1" customHeight="1" spans="1:7">
      <c r="A164" s="368" t="s">
        <v>2933</v>
      </c>
      <c r="B164" s="367" t="s">
        <v>2855</v>
      </c>
      <c r="C164" s="369">
        <v>0</v>
      </c>
      <c r="D164" s="369">
        <v>0</v>
      </c>
      <c r="E164" s="370" t="str">
        <f t="shared" si="6"/>
        <v/>
      </c>
      <c r="F164" s="366" t="str">
        <f t="shared" si="7"/>
        <v>否</v>
      </c>
      <c r="G164" s="350" t="str">
        <f t="shared" si="8"/>
        <v>项</v>
      </c>
    </row>
    <row r="165" s="343" customFormat="1" ht="38" hidden="1" customHeight="1" spans="1:7">
      <c r="A165" s="368" t="s">
        <v>2934</v>
      </c>
      <c r="B165" s="367" t="s">
        <v>2935</v>
      </c>
      <c r="C165" s="369">
        <v>0</v>
      </c>
      <c r="D165" s="369">
        <v>0</v>
      </c>
      <c r="E165" s="370" t="str">
        <f t="shared" si="6"/>
        <v/>
      </c>
      <c r="F165" s="366" t="str">
        <f t="shared" si="7"/>
        <v>否</v>
      </c>
      <c r="G165" s="350" t="str">
        <f t="shared" si="8"/>
        <v>项</v>
      </c>
    </row>
    <row r="166" s="343" customFormat="1" ht="38" customHeight="1" spans="1:7">
      <c r="A166" s="368" t="s">
        <v>2936</v>
      </c>
      <c r="B166" s="367" t="s">
        <v>2937</v>
      </c>
      <c r="C166" s="369"/>
      <c r="D166" s="369"/>
      <c r="E166" s="373"/>
      <c r="F166" s="366" t="str">
        <f t="shared" si="7"/>
        <v>否</v>
      </c>
      <c r="G166" s="350" t="str">
        <f t="shared" si="8"/>
        <v>款</v>
      </c>
    </row>
    <row r="167" s="343" customFormat="1" ht="38" hidden="1" customHeight="1" spans="1:7">
      <c r="A167" s="368" t="s">
        <v>2938</v>
      </c>
      <c r="B167" s="367" t="s">
        <v>2855</v>
      </c>
      <c r="C167" s="369">
        <v>5716200</v>
      </c>
      <c r="D167" s="369">
        <v>37805</v>
      </c>
      <c r="E167" s="370">
        <f t="shared" si="6"/>
        <v>-0.993</v>
      </c>
      <c r="F167" s="366" t="str">
        <f t="shared" si="7"/>
        <v>是</v>
      </c>
      <c r="G167" s="350" t="str">
        <f t="shared" si="8"/>
        <v>项</v>
      </c>
    </row>
    <row r="168" s="343" customFormat="1" ht="38" hidden="1" customHeight="1" spans="1:7">
      <c r="A168" s="368" t="s">
        <v>2939</v>
      </c>
      <c r="B168" s="367" t="s">
        <v>2940</v>
      </c>
      <c r="C168" s="369">
        <v>571800</v>
      </c>
      <c r="D168" s="369">
        <v>0</v>
      </c>
      <c r="E168" s="370">
        <f t="shared" si="6"/>
        <v>-1</v>
      </c>
      <c r="F168" s="366" t="str">
        <f t="shared" si="7"/>
        <v>是</v>
      </c>
      <c r="G168" s="350" t="str">
        <f t="shared" si="8"/>
        <v>项</v>
      </c>
    </row>
    <row r="169" s="343" customFormat="1" ht="38" hidden="1" customHeight="1" spans="1:7">
      <c r="A169" s="368" t="s">
        <v>2941</v>
      </c>
      <c r="B169" s="367" t="s">
        <v>2942</v>
      </c>
      <c r="C169" s="369">
        <v>0</v>
      </c>
      <c r="D169" s="369">
        <v>0</v>
      </c>
      <c r="E169" s="370" t="str">
        <f t="shared" si="6"/>
        <v/>
      </c>
      <c r="F169" s="366" t="str">
        <f t="shared" si="7"/>
        <v>否</v>
      </c>
      <c r="G169" s="350" t="str">
        <f t="shared" si="8"/>
        <v>款</v>
      </c>
    </row>
    <row r="170" ht="38" hidden="1" customHeight="1" spans="1:7">
      <c r="A170" s="368" t="s">
        <v>2943</v>
      </c>
      <c r="B170" s="367" t="s">
        <v>2944</v>
      </c>
      <c r="C170" s="369">
        <f>SUM(C171:C173)</f>
        <v>0</v>
      </c>
      <c r="D170" s="369">
        <f>SUM(D171:D173)</f>
        <v>0</v>
      </c>
      <c r="E170" s="370" t="str">
        <f t="shared" si="6"/>
        <v/>
      </c>
      <c r="F170" s="366" t="str">
        <f t="shared" si="7"/>
        <v>否</v>
      </c>
      <c r="G170" s="350" t="str">
        <f t="shared" si="8"/>
        <v>款</v>
      </c>
    </row>
    <row r="171" ht="38" hidden="1" customHeight="1" spans="1:7">
      <c r="A171" s="368" t="s">
        <v>2945</v>
      </c>
      <c r="B171" s="367" t="s">
        <v>2874</v>
      </c>
      <c r="C171" s="369">
        <v>0</v>
      </c>
      <c r="D171" s="369">
        <v>0</v>
      </c>
      <c r="E171" s="370" t="str">
        <f t="shared" si="6"/>
        <v/>
      </c>
      <c r="F171" s="366" t="str">
        <f t="shared" si="7"/>
        <v>否</v>
      </c>
      <c r="G171" s="350" t="str">
        <f t="shared" si="8"/>
        <v>项</v>
      </c>
    </row>
    <row r="172" ht="38" hidden="1" customHeight="1" spans="1:7">
      <c r="A172" s="368" t="s">
        <v>2946</v>
      </c>
      <c r="B172" s="367" t="s">
        <v>2878</v>
      </c>
      <c r="C172" s="369">
        <v>0</v>
      </c>
      <c r="D172" s="369">
        <v>0</v>
      </c>
      <c r="E172" s="370" t="str">
        <f t="shared" si="6"/>
        <v/>
      </c>
      <c r="F172" s="366" t="str">
        <f t="shared" si="7"/>
        <v>否</v>
      </c>
      <c r="G172" s="350" t="str">
        <f t="shared" si="8"/>
        <v>项</v>
      </c>
    </row>
    <row r="173" s="343" customFormat="1" ht="38" hidden="1" customHeight="1" spans="1:7">
      <c r="A173" s="368" t="s">
        <v>2947</v>
      </c>
      <c r="B173" s="367" t="s">
        <v>2948</v>
      </c>
      <c r="C173" s="369">
        <v>0</v>
      </c>
      <c r="D173" s="369">
        <v>0</v>
      </c>
      <c r="E173" s="370" t="str">
        <f t="shared" si="6"/>
        <v/>
      </c>
      <c r="F173" s="366" t="str">
        <f t="shared" si="7"/>
        <v>否</v>
      </c>
      <c r="G173" s="350" t="str">
        <f t="shared" si="8"/>
        <v>项</v>
      </c>
    </row>
    <row r="174" ht="38" customHeight="1" spans="1:7">
      <c r="A174" s="362" t="s">
        <v>95</v>
      </c>
      <c r="B174" s="363" t="s">
        <v>2949</v>
      </c>
      <c r="C174" s="372"/>
      <c r="D174" s="372"/>
      <c r="E174" s="373"/>
      <c r="F174" s="366" t="str">
        <f t="shared" si="7"/>
        <v>是</v>
      </c>
      <c r="G174" s="350" t="str">
        <f t="shared" si="8"/>
        <v>类</v>
      </c>
    </row>
    <row r="175" ht="38" customHeight="1" spans="1:7">
      <c r="A175" s="368" t="s">
        <v>2950</v>
      </c>
      <c r="B175" s="367" t="s">
        <v>2951</v>
      </c>
      <c r="C175" s="369"/>
      <c r="D175" s="369"/>
      <c r="E175" s="373"/>
      <c r="F175" s="366" t="str">
        <f t="shared" si="7"/>
        <v>否</v>
      </c>
      <c r="G175" s="350" t="str">
        <f t="shared" si="8"/>
        <v>款</v>
      </c>
    </row>
    <row r="176" ht="38" hidden="1" customHeight="1" spans="1:7">
      <c r="A176" s="368" t="s">
        <v>2952</v>
      </c>
      <c r="B176" s="367" t="s">
        <v>2953</v>
      </c>
      <c r="C176" s="369">
        <v>13293</v>
      </c>
      <c r="D176" s="369">
        <v>48803</v>
      </c>
      <c r="E176" s="370">
        <f t="shared" si="6"/>
        <v>2.671</v>
      </c>
      <c r="F176" s="366" t="str">
        <f t="shared" si="7"/>
        <v>是</v>
      </c>
      <c r="G176" s="350" t="str">
        <f t="shared" si="8"/>
        <v>项</v>
      </c>
    </row>
    <row r="177" s="343" customFormat="1" ht="38" hidden="1" customHeight="1" spans="1:7">
      <c r="A177" s="368" t="s">
        <v>2954</v>
      </c>
      <c r="B177" s="367" t="s">
        <v>2955</v>
      </c>
      <c r="C177" s="369">
        <v>0</v>
      </c>
      <c r="D177" s="369">
        <v>0</v>
      </c>
      <c r="E177" s="370" t="str">
        <f t="shared" si="6"/>
        <v/>
      </c>
      <c r="F177" s="366" t="str">
        <f t="shared" si="7"/>
        <v>否</v>
      </c>
      <c r="G177" s="350" t="str">
        <f t="shared" si="8"/>
        <v>项</v>
      </c>
    </row>
    <row r="178" s="343" customFormat="1" ht="38" customHeight="1" spans="1:7">
      <c r="A178" s="362" t="s">
        <v>117</v>
      </c>
      <c r="B178" s="363" t="s">
        <v>2956</v>
      </c>
      <c r="C178" s="372">
        <f>SUBTOTAL(9,C179:C192)</f>
        <v>18549</v>
      </c>
      <c r="D178" s="372">
        <f>SUBTOTAL(9,D179:D192)</f>
        <v>756</v>
      </c>
      <c r="E178" s="373">
        <f>D178/C178-1</f>
        <v>-0.959</v>
      </c>
      <c r="F178" s="366" t="str">
        <f t="shared" si="7"/>
        <v>是</v>
      </c>
      <c r="G178" s="350" t="str">
        <f t="shared" si="8"/>
        <v>类</v>
      </c>
    </row>
    <row r="179" ht="38" customHeight="1" spans="1:7">
      <c r="A179" s="368" t="s">
        <v>2957</v>
      </c>
      <c r="B179" s="367" t="s">
        <v>2958</v>
      </c>
      <c r="C179" s="377">
        <v>18000</v>
      </c>
      <c r="D179" s="369"/>
      <c r="E179" s="373">
        <f>D179/C179-1</f>
        <v>-1</v>
      </c>
      <c r="F179" s="366" t="str">
        <f t="shared" si="7"/>
        <v>是</v>
      </c>
      <c r="G179" s="350" t="str">
        <f t="shared" si="8"/>
        <v>款</v>
      </c>
    </row>
    <row r="180" ht="38" hidden="1" customHeight="1" spans="1:7">
      <c r="A180" s="368" t="s">
        <v>2959</v>
      </c>
      <c r="B180" s="367" t="s">
        <v>2960</v>
      </c>
      <c r="C180" s="369">
        <v>32442</v>
      </c>
      <c r="D180" s="369">
        <v>68571</v>
      </c>
      <c r="E180" s="370">
        <f t="shared" si="6"/>
        <v>1.114</v>
      </c>
      <c r="F180" s="366" t="str">
        <f t="shared" si="7"/>
        <v>是</v>
      </c>
      <c r="G180" s="350" t="str">
        <f t="shared" si="8"/>
        <v>项</v>
      </c>
    </row>
    <row r="181" s="343" customFormat="1" ht="38" hidden="1" customHeight="1" spans="1:7">
      <c r="A181" s="368" t="s">
        <v>2961</v>
      </c>
      <c r="B181" s="367" t="s">
        <v>2962</v>
      </c>
      <c r="C181" s="369">
        <v>7623000</v>
      </c>
      <c r="D181" s="369">
        <v>743602</v>
      </c>
      <c r="E181" s="370">
        <f t="shared" si="6"/>
        <v>-0.902</v>
      </c>
      <c r="F181" s="366" t="str">
        <f t="shared" si="7"/>
        <v>是</v>
      </c>
      <c r="G181" s="350" t="str">
        <f t="shared" si="8"/>
        <v>项</v>
      </c>
    </row>
    <row r="182" s="343" customFormat="1" ht="38" hidden="1" customHeight="1" spans="1:7">
      <c r="A182" s="368" t="s">
        <v>2963</v>
      </c>
      <c r="B182" s="367" t="s">
        <v>2964</v>
      </c>
      <c r="C182" s="369">
        <v>0</v>
      </c>
      <c r="D182" s="369">
        <v>21845</v>
      </c>
      <c r="E182" s="370" t="str">
        <f t="shared" si="6"/>
        <v/>
      </c>
      <c r="F182" s="366" t="str">
        <f t="shared" si="7"/>
        <v>是</v>
      </c>
      <c r="G182" s="350" t="str">
        <f t="shared" si="8"/>
        <v>项</v>
      </c>
    </row>
    <row r="183" ht="38" customHeight="1" spans="1:7">
      <c r="A183" s="368" t="s">
        <v>2965</v>
      </c>
      <c r="B183" s="367" t="s">
        <v>2966</v>
      </c>
      <c r="C183" s="369">
        <v>4</v>
      </c>
      <c r="D183" s="419">
        <v>4</v>
      </c>
      <c r="E183" s="373">
        <f>D183/C183-1</f>
        <v>0</v>
      </c>
      <c r="F183" s="366" t="str">
        <f t="shared" si="7"/>
        <v>是</v>
      </c>
      <c r="G183" s="350" t="str">
        <f t="shared" si="8"/>
        <v>款</v>
      </c>
    </row>
    <row r="184" s="343" customFormat="1" ht="38" hidden="1" customHeight="1" spans="1:7">
      <c r="A184" s="368" t="s">
        <v>2967</v>
      </c>
      <c r="B184" s="367" t="s">
        <v>2968</v>
      </c>
      <c r="C184" s="369">
        <v>0</v>
      </c>
      <c r="D184" s="369">
        <v>2810</v>
      </c>
      <c r="E184" s="370" t="str">
        <f t="shared" si="6"/>
        <v/>
      </c>
      <c r="F184" s="366" t="str">
        <f t="shared" si="7"/>
        <v>是</v>
      </c>
      <c r="G184" s="350" t="str">
        <f t="shared" si="8"/>
        <v>项</v>
      </c>
    </row>
    <row r="185" ht="38" hidden="1" customHeight="1" spans="1:7">
      <c r="A185" s="368" t="s">
        <v>2969</v>
      </c>
      <c r="B185" s="367" t="s">
        <v>2970</v>
      </c>
      <c r="C185" s="369">
        <v>0</v>
      </c>
      <c r="D185" s="369">
        <v>727</v>
      </c>
      <c r="E185" s="370" t="str">
        <f t="shared" si="6"/>
        <v/>
      </c>
      <c r="F185" s="366" t="str">
        <f t="shared" si="7"/>
        <v>是</v>
      </c>
      <c r="G185" s="350" t="str">
        <f t="shared" si="8"/>
        <v>项</v>
      </c>
    </row>
    <row r="186" ht="38" hidden="1" customHeight="1" spans="1:7">
      <c r="A186" s="368" t="s">
        <v>2971</v>
      </c>
      <c r="B186" s="367" t="s">
        <v>2972</v>
      </c>
      <c r="C186" s="369">
        <v>17689</v>
      </c>
      <c r="D186" s="369">
        <v>17778</v>
      </c>
      <c r="E186" s="370">
        <f t="shared" si="6"/>
        <v>0.005</v>
      </c>
      <c r="F186" s="366" t="str">
        <f t="shared" si="7"/>
        <v>是</v>
      </c>
      <c r="G186" s="350" t="str">
        <f t="shared" si="8"/>
        <v>项</v>
      </c>
    </row>
    <row r="187" ht="38" hidden="1" customHeight="1" spans="1:7">
      <c r="A187" s="368" t="s">
        <v>2973</v>
      </c>
      <c r="B187" s="367" t="s">
        <v>2974</v>
      </c>
      <c r="C187" s="369">
        <v>11936</v>
      </c>
      <c r="D187" s="369">
        <v>14387</v>
      </c>
      <c r="E187" s="370">
        <f t="shared" si="6"/>
        <v>0.205</v>
      </c>
      <c r="F187" s="366" t="str">
        <f t="shared" si="7"/>
        <v>是</v>
      </c>
      <c r="G187" s="350" t="str">
        <f t="shared" si="8"/>
        <v>项</v>
      </c>
    </row>
    <row r="188" ht="38" hidden="1" customHeight="1" spans="1:7">
      <c r="A188" s="368" t="s">
        <v>2975</v>
      </c>
      <c r="B188" s="367" t="s">
        <v>2976</v>
      </c>
      <c r="C188" s="369">
        <v>0</v>
      </c>
      <c r="D188" s="369">
        <v>41</v>
      </c>
      <c r="E188" s="370" t="str">
        <f t="shared" si="6"/>
        <v/>
      </c>
      <c r="F188" s="366" t="str">
        <f t="shared" si="7"/>
        <v>是</v>
      </c>
      <c r="G188" s="350" t="str">
        <f t="shared" si="8"/>
        <v>项</v>
      </c>
    </row>
    <row r="189" ht="38" hidden="1" customHeight="1" spans="1:7">
      <c r="A189" s="368" t="s">
        <v>2977</v>
      </c>
      <c r="B189" s="367" t="s">
        <v>2978</v>
      </c>
      <c r="C189" s="369">
        <v>0</v>
      </c>
      <c r="D189" s="369">
        <v>0</v>
      </c>
      <c r="E189" s="370" t="str">
        <f t="shared" si="6"/>
        <v/>
      </c>
      <c r="F189" s="366" t="str">
        <f t="shared" si="7"/>
        <v>否</v>
      </c>
      <c r="G189" s="350" t="str">
        <f t="shared" si="8"/>
        <v>项</v>
      </c>
    </row>
    <row r="190" s="343" customFormat="1" ht="38" hidden="1" customHeight="1" spans="1:7">
      <c r="A190" s="368" t="s">
        <v>2979</v>
      </c>
      <c r="B190" s="367" t="s">
        <v>2980</v>
      </c>
      <c r="C190" s="369">
        <v>3849</v>
      </c>
      <c r="D190" s="369">
        <v>4716</v>
      </c>
      <c r="E190" s="370">
        <f t="shared" si="6"/>
        <v>0.225</v>
      </c>
      <c r="F190" s="366" t="str">
        <f t="shared" si="7"/>
        <v>是</v>
      </c>
      <c r="G190" s="350" t="str">
        <f t="shared" si="8"/>
        <v>项</v>
      </c>
    </row>
    <row r="191" ht="38" hidden="1" customHeight="1" spans="1:7">
      <c r="A191" s="368" t="s">
        <v>2981</v>
      </c>
      <c r="B191" s="367" t="s">
        <v>2982</v>
      </c>
      <c r="C191" s="369">
        <v>0</v>
      </c>
      <c r="D191" s="369">
        <v>422</v>
      </c>
      <c r="E191" s="370" t="str">
        <f t="shared" si="6"/>
        <v/>
      </c>
      <c r="F191" s="366" t="str">
        <f t="shared" si="7"/>
        <v>是</v>
      </c>
      <c r="G191" s="350" t="str">
        <f t="shared" si="8"/>
        <v>项</v>
      </c>
    </row>
    <row r="192" ht="38" customHeight="1" spans="1:7">
      <c r="A192" s="368" t="s">
        <v>2983</v>
      </c>
      <c r="B192" s="367" t="s">
        <v>2984</v>
      </c>
      <c r="C192" s="377">
        <v>545</v>
      </c>
      <c r="D192" s="419">
        <v>752</v>
      </c>
      <c r="E192" s="373">
        <f>D192/C192-1</f>
        <v>0.38</v>
      </c>
      <c r="F192" s="366" t="str">
        <f t="shared" si="7"/>
        <v>是</v>
      </c>
      <c r="G192" s="350" t="str">
        <f t="shared" si="8"/>
        <v>款</v>
      </c>
    </row>
    <row r="193" ht="38" hidden="1" customHeight="1" spans="1:7">
      <c r="A193" s="376">
        <v>2296001</v>
      </c>
      <c r="B193" s="367" t="s">
        <v>2985</v>
      </c>
      <c r="C193" s="369">
        <v>1</v>
      </c>
      <c r="D193" s="369">
        <v>0</v>
      </c>
      <c r="E193" s="370">
        <f t="shared" si="6"/>
        <v>-1</v>
      </c>
      <c r="F193" s="366" t="str">
        <f t="shared" si="7"/>
        <v>是</v>
      </c>
      <c r="G193" s="350" t="str">
        <f t="shared" si="8"/>
        <v>项</v>
      </c>
    </row>
    <row r="194" s="343" customFormat="1" ht="38" hidden="1" customHeight="1" spans="1:7">
      <c r="A194" s="368" t="s">
        <v>2986</v>
      </c>
      <c r="B194" s="367" t="s">
        <v>2987</v>
      </c>
      <c r="C194" s="369">
        <v>53018</v>
      </c>
      <c r="D194" s="369">
        <v>63756</v>
      </c>
      <c r="E194" s="370">
        <f t="shared" si="6"/>
        <v>0.203</v>
      </c>
      <c r="F194" s="366" t="str">
        <f t="shared" si="7"/>
        <v>是</v>
      </c>
      <c r="G194" s="350" t="str">
        <f t="shared" si="8"/>
        <v>项</v>
      </c>
    </row>
    <row r="195" ht="38" hidden="1" customHeight="1" spans="1:7">
      <c r="A195" s="368" t="s">
        <v>2988</v>
      </c>
      <c r="B195" s="367" t="s">
        <v>2989</v>
      </c>
      <c r="C195" s="369">
        <v>59734</v>
      </c>
      <c r="D195" s="369">
        <v>76422</v>
      </c>
      <c r="E195" s="370">
        <f t="shared" si="6"/>
        <v>0.279</v>
      </c>
      <c r="F195" s="366" t="str">
        <f t="shared" si="7"/>
        <v>是</v>
      </c>
      <c r="G195" s="350" t="str">
        <f t="shared" si="8"/>
        <v>项</v>
      </c>
    </row>
    <row r="196" ht="38" hidden="1" customHeight="1" spans="1:7">
      <c r="A196" s="368" t="s">
        <v>2990</v>
      </c>
      <c r="B196" s="367" t="s">
        <v>2991</v>
      </c>
      <c r="C196" s="369">
        <v>3763</v>
      </c>
      <c r="D196" s="369">
        <v>7333</v>
      </c>
      <c r="E196" s="370">
        <f t="shared" ref="E196:E259" si="9">IF(C196&gt;0,D196/C196-1,IF(C196&lt;0,-(D196/C196-1),""))</f>
        <v>0.949</v>
      </c>
      <c r="F196" s="366" t="str">
        <f t="shared" ref="F196:F259" si="10">IF(LEN(A196)=3,"是",IF(B196&lt;&gt;"",IF(SUM(C196:D196)&lt;&gt;0,"是","否"),"是"))</f>
        <v>是</v>
      </c>
      <c r="G196" s="350" t="str">
        <f t="shared" ref="G196:G259" si="11">IF(LEN(A196)=3,"类",IF(LEN(A196)=5,"款","项"))</f>
        <v>项</v>
      </c>
    </row>
    <row r="197" ht="38" hidden="1" customHeight="1" spans="1:7">
      <c r="A197" s="368" t="s">
        <v>2992</v>
      </c>
      <c r="B197" s="367" t="s">
        <v>2993</v>
      </c>
      <c r="C197" s="369">
        <v>0</v>
      </c>
      <c r="D197" s="369">
        <v>556</v>
      </c>
      <c r="E197" s="370" t="str">
        <f t="shared" si="9"/>
        <v/>
      </c>
      <c r="F197" s="366" t="str">
        <f t="shared" si="10"/>
        <v>是</v>
      </c>
      <c r="G197" s="350" t="str">
        <f t="shared" si="11"/>
        <v>项</v>
      </c>
    </row>
    <row r="198" ht="38" hidden="1" customHeight="1" spans="1:7">
      <c r="A198" s="368" t="s">
        <v>2994</v>
      </c>
      <c r="B198" s="367" t="s">
        <v>2995</v>
      </c>
      <c r="C198" s="369">
        <v>13177</v>
      </c>
      <c r="D198" s="369">
        <v>15907</v>
      </c>
      <c r="E198" s="370">
        <f t="shared" si="9"/>
        <v>0.207</v>
      </c>
      <c r="F198" s="366" t="str">
        <f t="shared" si="10"/>
        <v>是</v>
      </c>
      <c r="G198" s="350" t="str">
        <f t="shared" si="11"/>
        <v>项</v>
      </c>
    </row>
    <row r="199" s="343" customFormat="1" ht="38" hidden="1" customHeight="1" spans="1:7">
      <c r="A199" s="368" t="s">
        <v>2996</v>
      </c>
      <c r="B199" s="367" t="s">
        <v>2997</v>
      </c>
      <c r="C199" s="369">
        <v>280</v>
      </c>
      <c r="D199" s="369">
        <v>543</v>
      </c>
      <c r="E199" s="370">
        <f t="shared" si="9"/>
        <v>0.939</v>
      </c>
      <c r="F199" s="366" t="str">
        <f t="shared" si="10"/>
        <v>是</v>
      </c>
      <c r="G199" s="350" t="str">
        <f t="shared" si="11"/>
        <v>项</v>
      </c>
    </row>
    <row r="200" s="343" customFormat="1" ht="38" hidden="1" customHeight="1" spans="1:7">
      <c r="A200" s="368" t="s">
        <v>2998</v>
      </c>
      <c r="B200" s="367" t="s">
        <v>2999</v>
      </c>
      <c r="C200" s="369">
        <v>5828</v>
      </c>
      <c r="D200" s="369">
        <v>3321</v>
      </c>
      <c r="E200" s="370">
        <f t="shared" si="9"/>
        <v>-0.43</v>
      </c>
      <c r="F200" s="366" t="str">
        <f t="shared" si="10"/>
        <v>是</v>
      </c>
      <c r="G200" s="350" t="str">
        <f t="shared" si="11"/>
        <v>项</v>
      </c>
    </row>
    <row r="201" s="343" customFormat="1" ht="38" hidden="1" customHeight="1" spans="1:7">
      <c r="A201" s="368" t="s">
        <v>3000</v>
      </c>
      <c r="B201" s="367" t="s">
        <v>3001</v>
      </c>
      <c r="C201" s="369">
        <v>0</v>
      </c>
      <c r="D201" s="369">
        <v>69</v>
      </c>
      <c r="E201" s="370" t="str">
        <f t="shared" si="9"/>
        <v/>
      </c>
      <c r="F201" s="366" t="str">
        <f t="shared" si="10"/>
        <v>是</v>
      </c>
      <c r="G201" s="350" t="str">
        <f t="shared" si="11"/>
        <v>项</v>
      </c>
    </row>
    <row r="202" ht="38" hidden="1" customHeight="1" spans="1:7">
      <c r="A202" s="368" t="s">
        <v>3002</v>
      </c>
      <c r="B202" s="367" t="s">
        <v>3003</v>
      </c>
      <c r="C202" s="369">
        <v>14808</v>
      </c>
      <c r="D202" s="369">
        <v>9460</v>
      </c>
      <c r="E202" s="370">
        <f t="shared" si="9"/>
        <v>-0.361</v>
      </c>
      <c r="F202" s="366" t="str">
        <f t="shared" si="10"/>
        <v>是</v>
      </c>
      <c r="G202" s="350" t="str">
        <f t="shared" si="11"/>
        <v>项</v>
      </c>
    </row>
    <row r="203" s="343" customFormat="1" ht="38" hidden="1" customHeight="1" spans="1:7">
      <c r="A203" s="368" t="s">
        <v>3004</v>
      </c>
      <c r="B203" s="367" t="s">
        <v>3005</v>
      </c>
      <c r="C203" s="369">
        <v>41214</v>
      </c>
      <c r="D203" s="369">
        <v>49190</v>
      </c>
      <c r="E203" s="370">
        <f t="shared" si="9"/>
        <v>0.194</v>
      </c>
      <c r="F203" s="366" t="str">
        <f t="shared" si="10"/>
        <v>是</v>
      </c>
      <c r="G203" s="350" t="str">
        <f t="shared" si="11"/>
        <v>项</v>
      </c>
    </row>
    <row r="204" s="343" customFormat="1" ht="38" customHeight="1" spans="1:7">
      <c r="A204" s="362" t="s">
        <v>113</v>
      </c>
      <c r="B204" s="363" t="s">
        <v>3006</v>
      </c>
      <c r="C204" s="372">
        <v>183</v>
      </c>
      <c r="D204" s="372">
        <v>673</v>
      </c>
      <c r="E204" s="373">
        <f>D204/C204-1</f>
        <v>2.678</v>
      </c>
      <c r="F204" s="366" t="str">
        <f t="shared" si="10"/>
        <v>是</v>
      </c>
      <c r="G204" s="350" t="str">
        <f t="shared" si="11"/>
        <v>类</v>
      </c>
    </row>
    <row r="205" s="343" customFormat="1" ht="38" hidden="1" customHeight="1" spans="1:7">
      <c r="A205" s="368" t="s">
        <v>3007</v>
      </c>
      <c r="B205" s="367" t="s">
        <v>3008</v>
      </c>
      <c r="C205" s="369">
        <v>0</v>
      </c>
      <c r="D205" s="369">
        <v>0</v>
      </c>
      <c r="E205" s="370" t="str">
        <f t="shared" si="9"/>
        <v/>
      </c>
      <c r="F205" s="366" t="str">
        <f t="shared" si="10"/>
        <v>否</v>
      </c>
      <c r="G205" s="350" t="str">
        <f t="shared" si="11"/>
        <v>项</v>
      </c>
    </row>
    <row r="206" s="343" customFormat="1" ht="38" hidden="1" customHeight="1" spans="1:7">
      <c r="A206" s="368" t="s">
        <v>3009</v>
      </c>
      <c r="B206" s="367" t="s">
        <v>3010</v>
      </c>
      <c r="C206" s="369">
        <v>0</v>
      </c>
      <c r="D206" s="369">
        <v>0</v>
      </c>
      <c r="E206" s="370" t="str">
        <f t="shared" si="9"/>
        <v/>
      </c>
      <c r="F206" s="366" t="str">
        <f t="shared" si="10"/>
        <v>否</v>
      </c>
      <c r="G206" s="350" t="str">
        <f t="shared" si="11"/>
        <v>项</v>
      </c>
    </row>
    <row r="207" s="343" customFormat="1" ht="38" hidden="1" customHeight="1" spans="1:7">
      <c r="A207" s="368" t="s">
        <v>3011</v>
      </c>
      <c r="B207" s="367" t="s">
        <v>3012</v>
      </c>
      <c r="C207" s="369">
        <v>0</v>
      </c>
      <c r="D207" s="369">
        <v>0</v>
      </c>
      <c r="E207" s="370" t="str">
        <f t="shared" si="9"/>
        <v/>
      </c>
      <c r="F207" s="366" t="str">
        <f t="shared" si="10"/>
        <v>否</v>
      </c>
      <c r="G207" s="350" t="str">
        <f t="shared" si="11"/>
        <v>项</v>
      </c>
    </row>
    <row r="208" s="343" customFormat="1" ht="38" hidden="1" customHeight="1" spans="1:7">
      <c r="A208" s="368" t="s">
        <v>3013</v>
      </c>
      <c r="B208" s="367" t="s">
        <v>3014</v>
      </c>
      <c r="C208" s="369">
        <v>692712</v>
      </c>
      <c r="D208" s="369">
        <v>610499</v>
      </c>
      <c r="E208" s="370">
        <f t="shared" si="9"/>
        <v>-0.119</v>
      </c>
      <c r="F208" s="366" t="str">
        <f t="shared" si="10"/>
        <v>是</v>
      </c>
      <c r="G208" s="350" t="str">
        <f t="shared" si="11"/>
        <v>项</v>
      </c>
    </row>
    <row r="209" s="343" customFormat="1" ht="38" hidden="1" customHeight="1" spans="1:7">
      <c r="A209" s="368" t="s">
        <v>3015</v>
      </c>
      <c r="B209" s="367" t="s">
        <v>3016</v>
      </c>
      <c r="C209" s="369">
        <v>0</v>
      </c>
      <c r="D209" s="369">
        <v>0</v>
      </c>
      <c r="E209" s="370" t="str">
        <f t="shared" si="9"/>
        <v/>
      </c>
      <c r="F209" s="366" t="str">
        <f t="shared" si="10"/>
        <v>否</v>
      </c>
      <c r="G209" s="350" t="str">
        <f t="shared" si="11"/>
        <v>项</v>
      </c>
    </row>
    <row r="210" ht="38" hidden="1" customHeight="1" spans="1:7">
      <c r="A210" s="368" t="s">
        <v>3017</v>
      </c>
      <c r="B210" s="367" t="s">
        <v>3018</v>
      </c>
      <c r="C210" s="369">
        <v>256</v>
      </c>
      <c r="D210" s="369">
        <v>0</v>
      </c>
      <c r="E210" s="370">
        <f t="shared" si="9"/>
        <v>-1</v>
      </c>
      <c r="F210" s="366" t="str">
        <f t="shared" si="10"/>
        <v>是</v>
      </c>
      <c r="G210" s="350" t="str">
        <f t="shared" si="11"/>
        <v>项</v>
      </c>
    </row>
    <row r="211" ht="38" hidden="1" customHeight="1" spans="1:7">
      <c r="A211" s="368" t="s">
        <v>3019</v>
      </c>
      <c r="B211" s="367" t="s">
        <v>3020</v>
      </c>
      <c r="C211" s="369">
        <v>1657</v>
      </c>
      <c r="D211" s="369">
        <v>0</v>
      </c>
      <c r="E211" s="370">
        <f t="shared" si="9"/>
        <v>-1</v>
      </c>
      <c r="F211" s="366" t="str">
        <f t="shared" si="10"/>
        <v>是</v>
      </c>
      <c r="G211" s="350" t="str">
        <f t="shared" si="11"/>
        <v>项</v>
      </c>
    </row>
    <row r="212" ht="38" hidden="1" customHeight="1" spans="1:7">
      <c r="A212" s="368" t="s">
        <v>3021</v>
      </c>
      <c r="B212" s="367" t="s">
        <v>3022</v>
      </c>
      <c r="C212" s="369">
        <v>0</v>
      </c>
      <c r="D212" s="369">
        <v>0</v>
      </c>
      <c r="E212" s="370" t="str">
        <f t="shared" si="9"/>
        <v/>
      </c>
      <c r="F212" s="366" t="str">
        <f t="shared" si="10"/>
        <v>否</v>
      </c>
      <c r="G212" s="350" t="str">
        <f t="shared" si="11"/>
        <v>项</v>
      </c>
    </row>
    <row r="213" ht="38" hidden="1" customHeight="1" spans="1:7">
      <c r="A213" s="368" t="s">
        <v>3023</v>
      </c>
      <c r="B213" s="367" t="s">
        <v>3024</v>
      </c>
      <c r="C213" s="369">
        <v>0</v>
      </c>
      <c r="D213" s="369">
        <v>0</v>
      </c>
      <c r="E213" s="370" t="str">
        <f t="shared" si="9"/>
        <v/>
      </c>
      <c r="F213" s="366" t="str">
        <f t="shared" si="10"/>
        <v>否</v>
      </c>
      <c r="G213" s="350" t="str">
        <f t="shared" si="11"/>
        <v>项</v>
      </c>
    </row>
    <row r="214" ht="38" hidden="1" customHeight="1" spans="1:7">
      <c r="A214" s="368" t="s">
        <v>3025</v>
      </c>
      <c r="B214" s="367" t="s">
        <v>3026</v>
      </c>
      <c r="C214" s="369">
        <v>0</v>
      </c>
      <c r="D214" s="369">
        <v>0</v>
      </c>
      <c r="E214" s="370" t="str">
        <f t="shared" si="9"/>
        <v/>
      </c>
      <c r="F214" s="366" t="str">
        <f t="shared" si="10"/>
        <v>否</v>
      </c>
      <c r="G214" s="350" t="str">
        <f t="shared" si="11"/>
        <v>项</v>
      </c>
    </row>
    <row r="215" ht="38" hidden="1" customHeight="1" spans="1:7">
      <c r="A215" s="368" t="s">
        <v>3027</v>
      </c>
      <c r="B215" s="367" t="s">
        <v>3028</v>
      </c>
      <c r="C215" s="369">
        <v>0</v>
      </c>
      <c r="D215" s="369">
        <v>0</v>
      </c>
      <c r="E215" s="370" t="str">
        <f t="shared" si="9"/>
        <v/>
      </c>
      <c r="F215" s="366" t="str">
        <f t="shared" si="10"/>
        <v>否</v>
      </c>
      <c r="G215" s="350" t="str">
        <f t="shared" si="11"/>
        <v>项</v>
      </c>
    </row>
    <row r="216" ht="38" hidden="1" customHeight="1" spans="1:7">
      <c r="A216" s="368" t="s">
        <v>3029</v>
      </c>
      <c r="B216" s="367" t="s">
        <v>3030</v>
      </c>
      <c r="C216" s="369">
        <v>81591</v>
      </c>
      <c r="D216" s="369">
        <v>0</v>
      </c>
      <c r="E216" s="370">
        <f t="shared" si="9"/>
        <v>-1</v>
      </c>
      <c r="F216" s="366" t="str">
        <f t="shared" si="10"/>
        <v>是</v>
      </c>
      <c r="G216" s="350" t="str">
        <f t="shared" si="11"/>
        <v>项</v>
      </c>
    </row>
    <row r="217" s="343" customFormat="1" ht="38" hidden="1" customHeight="1" spans="1:7">
      <c r="A217" s="368" t="s">
        <v>3031</v>
      </c>
      <c r="B217" s="367" t="s">
        <v>3032</v>
      </c>
      <c r="C217" s="369">
        <v>82413</v>
      </c>
      <c r="D217" s="369">
        <v>0</v>
      </c>
      <c r="E217" s="370">
        <f t="shared" si="9"/>
        <v>-1</v>
      </c>
      <c r="F217" s="366" t="str">
        <f t="shared" si="10"/>
        <v>是</v>
      </c>
      <c r="G217" s="350" t="str">
        <f t="shared" si="11"/>
        <v>项</v>
      </c>
    </row>
    <row r="218" s="343" customFormat="1" ht="38" hidden="1" customHeight="1" spans="1:7">
      <c r="A218" s="368" t="s">
        <v>3033</v>
      </c>
      <c r="B218" s="367" t="s">
        <v>3034</v>
      </c>
      <c r="C218" s="369">
        <v>50930</v>
      </c>
      <c r="D218" s="369">
        <v>0</v>
      </c>
      <c r="E218" s="370">
        <f t="shared" si="9"/>
        <v>-1</v>
      </c>
      <c r="F218" s="366" t="str">
        <f t="shared" si="10"/>
        <v>是</v>
      </c>
      <c r="G218" s="350" t="str">
        <f t="shared" si="11"/>
        <v>项</v>
      </c>
    </row>
    <row r="219" s="343" customFormat="1" ht="38" hidden="1" customHeight="1" spans="1:7">
      <c r="A219" s="368" t="s">
        <v>3035</v>
      </c>
      <c r="B219" s="367" t="s">
        <v>3036</v>
      </c>
      <c r="C219" s="369">
        <v>84733</v>
      </c>
      <c r="D219" s="369">
        <v>818222</v>
      </c>
      <c r="E219" s="370">
        <f t="shared" si="9"/>
        <v>8.656</v>
      </c>
      <c r="F219" s="366" t="str">
        <f t="shared" si="10"/>
        <v>是</v>
      </c>
      <c r="G219" s="350" t="str">
        <f t="shared" si="11"/>
        <v>项</v>
      </c>
    </row>
    <row r="220" ht="38" hidden="1" customHeight="1" spans="1:7">
      <c r="A220" s="368" t="s">
        <v>3037</v>
      </c>
      <c r="B220" s="367" t="s">
        <v>3038</v>
      </c>
      <c r="C220" s="369">
        <v>49</v>
      </c>
      <c r="D220" s="369">
        <v>0</v>
      </c>
      <c r="E220" s="370">
        <f t="shared" si="9"/>
        <v>-1</v>
      </c>
      <c r="F220" s="366" t="str">
        <f t="shared" si="10"/>
        <v>是</v>
      </c>
      <c r="G220" s="350" t="str">
        <f t="shared" si="11"/>
        <v>项</v>
      </c>
    </row>
    <row r="221" s="343" customFormat="1" ht="38" customHeight="1" spans="1:7">
      <c r="A221" s="362" t="s">
        <v>115</v>
      </c>
      <c r="B221" s="363" t="s">
        <v>3039</v>
      </c>
      <c r="C221" s="372">
        <v>23</v>
      </c>
      <c r="D221" s="372">
        <v>23</v>
      </c>
      <c r="E221" s="373">
        <f>D221/C221-1</f>
        <v>0</v>
      </c>
      <c r="F221" s="366" t="str">
        <f t="shared" si="10"/>
        <v>是</v>
      </c>
      <c r="G221" s="350" t="str">
        <f t="shared" si="11"/>
        <v>类</v>
      </c>
    </row>
    <row r="222" s="343" customFormat="1" ht="38" customHeight="1" spans="1:7">
      <c r="A222" s="376">
        <v>23304</v>
      </c>
      <c r="B222" s="367" t="s">
        <v>3040</v>
      </c>
      <c r="C222" s="372">
        <v>23</v>
      </c>
      <c r="D222" s="372">
        <v>23</v>
      </c>
      <c r="E222" s="373">
        <f>D222/C222-1</f>
        <v>0</v>
      </c>
      <c r="F222" s="366" t="str">
        <f t="shared" si="10"/>
        <v>是</v>
      </c>
      <c r="G222" s="350" t="str">
        <f t="shared" si="11"/>
        <v>款</v>
      </c>
    </row>
    <row r="223" ht="38" hidden="1" customHeight="1" spans="1:7">
      <c r="A223" s="368" t="s">
        <v>3041</v>
      </c>
      <c r="B223" s="367" t="s">
        <v>3042</v>
      </c>
      <c r="C223" s="369">
        <v>0</v>
      </c>
      <c r="D223" s="369">
        <v>0</v>
      </c>
      <c r="E223" s="370" t="str">
        <f t="shared" si="9"/>
        <v/>
      </c>
      <c r="F223" s="366" t="str">
        <f t="shared" si="10"/>
        <v>否</v>
      </c>
      <c r="G223" s="350" t="str">
        <f t="shared" si="11"/>
        <v>项</v>
      </c>
    </row>
    <row r="224" s="343" customFormat="1" ht="38" hidden="1" customHeight="1" spans="1:7">
      <c r="A224" s="368" t="s">
        <v>3043</v>
      </c>
      <c r="B224" s="367" t="s">
        <v>3044</v>
      </c>
      <c r="C224" s="369">
        <v>0</v>
      </c>
      <c r="D224" s="369">
        <v>0</v>
      </c>
      <c r="E224" s="370" t="str">
        <f t="shared" si="9"/>
        <v/>
      </c>
      <c r="F224" s="366" t="str">
        <f t="shared" si="10"/>
        <v>否</v>
      </c>
      <c r="G224" s="350" t="str">
        <f t="shared" si="11"/>
        <v>项</v>
      </c>
    </row>
    <row r="225" ht="38" hidden="1" customHeight="1" spans="1:7">
      <c r="A225" s="368" t="s">
        <v>3045</v>
      </c>
      <c r="B225" s="367" t="s">
        <v>3046</v>
      </c>
      <c r="C225" s="369">
        <v>0</v>
      </c>
      <c r="D225" s="369">
        <v>0</v>
      </c>
      <c r="E225" s="370" t="str">
        <f t="shared" si="9"/>
        <v/>
      </c>
      <c r="F225" s="366" t="str">
        <f t="shared" si="10"/>
        <v>否</v>
      </c>
      <c r="G225" s="350" t="str">
        <f t="shared" si="11"/>
        <v>项</v>
      </c>
    </row>
    <row r="226" s="343" customFormat="1" ht="38" hidden="1" customHeight="1" spans="1:7">
      <c r="A226" s="368" t="s">
        <v>3047</v>
      </c>
      <c r="B226" s="367" t="s">
        <v>3048</v>
      </c>
      <c r="C226" s="369">
        <v>3291</v>
      </c>
      <c r="D226" s="369">
        <v>2200</v>
      </c>
      <c r="E226" s="370">
        <f t="shared" si="9"/>
        <v>-0.332</v>
      </c>
      <c r="F226" s="366" t="str">
        <f t="shared" si="10"/>
        <v>是</v>
      </c>
      <c r="G226" s="350" t="str">
        <f t="shared" si="11"/>
        <v>项</v>
      </c>
    </row>
    <row r="227" s="343" customFormat="1" ht="38" hidden="1" customHeight="1" spans="1:7">
      <c r="A227" s="368" t="s">
        <v>3049</v>
      </c>
      <c r="B227" s="367" t="s">
        <v>3050</v>
      </c>
      <c r="C227" s="369">
        <v>0</v>
      </c>
      <c r="D227" s="369">
        <v>0</v>
      </c>
      <c r="E227" s="370" t="str">
        <f t="shared" si="9"/>
        <v/>
      </c>
      <c r="F227" s="366" t="str">
        <f t="shared" si="10"/>
        <v>否</v>
      </c>
      <c r="G227" s="350" t="str">
        <f t="shared" si="11"/>
        <v>项</v>
      </c>
    </row>
    <row r="228" ht="38" hidden="1" customHeight="1" spans="1:7">
      <c r="A228" s="368" t="s">
        <v>3051</v>
      </c>
      <c r="B228" s="367" t="s">
        <v>3052</v>
      </c>
      <c r="C228" s="369">
        <v>0</v>
      </c>
      <c r="D228" s="369">
        <v>0</v>
      </c>
      <c r="E228" s="370" t="str">
        <f t="shared" si="9"/>
        <v/>
      </c>
      <c r="F228" s="366" t="str">
        <f t="shared" si="10"/>
        <v>否</v>
      </c>
      <c r="G228" s="350" t="str">
        <f t="shared" si="11"/>
        <v>项</v>
      </c>
    </row>
    <row r="229" ht="38" hidden="1" customHeight="1" spans="1:7">
      <c r="A229" s="368" t="s">
        <v>3053</v>
      </c>
      <c r="B229" s="367" t="s">
        <v>3054</v>
      </c>
      <c r="C229" s="369">
        <v>24</v>
      </c>
      <c r="D229" s="369">
        <v>0</v>
      </c>
      <c r="E229" s="370">
        <f t="shared" si="9"/>
        <v>-1</v>
      </c>
      <c r="F229" s="366" t="str">
        <f t="shared" si="10"/>
        <v>是</v>
      </c>
      <c r="G229" s="350" t="str">
        <f t="shared" si="11"/>
        <v>项</v>
      </c>
    </row>
    <row r="230" ht="38" hidden="1" customHeight="1" spans="1:7">
      <c r="A230" s="368" t="s">
        <v>3055</v>
      </c>
      <c r="B230" s="367" t="s">
        <v>3056</v>
      </c>
      <c r="C230" s="369">
        <v>0</v>
      </c>
      <c r="D230" s="369">
        <v>0</v>
      </c>
      <c r="E230" s="370" t="str">
        <f t="shared" si="9"/>
        <v/>
      </c>
      <c r="F230" s="366" t="str">
        <f t="shared" si="10"/>
        <v>否</v>
      </c>
      <c r="G230" s="350" t="str">
        <f t="shared" si="11"/>
        <v>项</v>
      </c>
    </row>
    <row r="231" ht="38" hidden="1" customHeight="1" spans="1:7">
      <c r="A231" s="368" t="s">
        <v>3057</v>
      </c>
      <c r="B231" s="367" t="s">
        <v>3058</v>
      </c>
      <c r="C231" s="369">
        <v>0</v>
      </c>
      <c r="D231" s="369">
        <v>0</v>
      </c>
      <c r="E231" s="370" t="str">
        <f t="shared" si="9"/>
        <v/>
      </c>
      <c r="F231" s="366" t="str">
        <f t="shared" si="10"/>
        <v>否</v>
      </c>
      <c r="G231" s="350" t="str">
        <f t="shared" si="11"/>
        <v>项</v>
      </c>
    </row>
    <row r="232" ht="38" hidden="1" customHeight="1" spans="1:7">
      <c r="A232" s="368" t="s">
        <v>3059</v>
      </c>
      <c r="B232" s="367" t="s">
        <v>3060</v>
      </c>
      <c r="C232" s="369">
        <v>0</v>
      </c>
      <c r="D232" s="369">
        <v>0</v>
      </c>
      <c r="E232" s="370" t="str">
        <f t="shared" si="9"/>
        <v/>
      </c>
      <c r="F232" s="366" t="str">
        <f t="shared" si="10"/>
        <v>否</v>
      </c>
      <c r="G232" s="350" t="str">
        <f t="shared" si="11"/>
        <v>项</v>
      </c>
    </row>
    <row r="233" ht="38" hidden="1" customHeight="1" spans="1:7">
      <c r="A233" s="368" t="s">
        <v>3061</v>
      </c>
      <c r="B233" s="367" t="s">
        <v>3062</v>
      </c>
      <c r="C233" s="369">
        <v>0</v>
      </c>
      <c r="D233" s="369">
        <v>0</v>
      </c>
      <c r="E233" s="370" t="str">
        <f t="shared" si="9"/>
        <v/>
      </c>
      <c r="F233" s="366" t="str">
        <f t="shared" si="10"/>
        <v>否</v>
      </c>
      <c r="G233" s="350" t="str">
        <f t="shared" si="11"/>
        <v>项</v>
      </c>
    </row>
    <row r="234" ht="38" hidden="1" customHeight="1" spans="1:7">
      <c r="A234" s="368" t="s">
        <v>3063</v>
      </c>
      <c r="B234" s="367" t="s">
        <v>3064</v>
      </c>
      <c r="C234" s="369">
        <v>145</v>
      </c>
      <c r="D234" s="369">
        <v>0</v>
      </c>
      <c r="E234" s="370">
        <f t="shared" si="9"/>
        <v>-1</v>
      </c>
      <c r="F234" s="366" t="str">
        <f t="shared" si="10"/>
        <v>是</v>
      </c>
      <c r="G234" s="350" t="str">
        <f t="shared" si="11"/>
        <v>项</v>
      </c>
    </row>
    <row r="235" ht="38" hidden="1" customHeight="1" spans="1:7">
      <c r="A235" s="368" t="s">
        <v>3065</v>
      </c>
      <c r="B235" s="367" t="s">
        <v>3066</v>
      </c>
      <c r="C235" s="369">
        <v>6033</v>
      </c>
      <c r="D235" s="369">
        <v>0</v>
      </c>
      <c r="E235" s="370">
        <f t="shared" si="9"/>
        <v>-1</v>
      </c>
      <c r="F235" s="366" t="str">
        <f t="shared" si="10"/>
        <v>是</v>
      </c>
      <c r="G235" s="350" t="str">
        <f t="shared" si="11"/>
        <v>项</v>
      </c>
    </row>
    <row r="236" s="343" customFormat="1" ht="38" hidden="1" customHeight="1" spans="1:7">
      <c r="A236" s="368" t="s">
        <v>3067</v>
      </c>
      <c r="B236" s="367" t="s">
        <v>3068</v>
      </c>
      <c r="C236" s="369">
        <v>630</v>
      </c>
      <c r="D236" s="369">
        <v>0</v>
      </c>
      <c r="E236" s="370">
        <f t="shared" si="9"/>
        <v>-1</v>
      </c>
      <c r="F236" s="366" t="str">
        <f t="shared" si="10"/>
        <v>是</v>
      </c>
      <c r="G236" s="350" t="str">
        <f t="shared" si="11"/>
        <v>项</v>
      </c>
    </row>
    <row r="237" ht="38" hidden="1" customHeight="1" spans="1:7">
      <c r="A237" s="368" t="s">
        <v>3069</v>
      </c>
      <c r="B237" s="367" t="s">
        <v>3070</v>
      </c>
      <c r="C237" s="369">
        <v>6358</v>
      </c>
      <c r="D237" s="369">
        <v>14500</v>
      </c>
      <c r="E237" s="370">
        <f t="shared" si="9"/>
        <v>1.281</v>
      </c>
      <c r="F237" s="366" t="str">
        <f t="shared" si="10"/>
        <v>是</v>
      </c>
      <c r="G237" s="350" t="str">
        <f t="shared" si="11"/>
        <v>项</v>
      </c>
    </row>
    <row r="238" ht="38" hidden="1" customHeight="1" spans="1:7">
      <c r="A238" s="368" t="s">
        <v>3071</v>
      </c>
      <c r="B238" s="367" t="s">
        <v>3072</v>
      </c>
      <c r="C238" s="369">
        <v>14</v>
      </c>
      <c r="D238" s="369">
        <v>0</v>
      </c>
      <c r="E238" s="370">
        <f t="shared" si="9"/>
        <v>-1</v>
      </c>
      <c r="F238" s="366" t="str">
        <f t="shared" si="10"/>
        <v>是</v>
      </c>
      <c r="G238" s="350" t="str">
        <f t="shared" si="11"/>
        <v>项</v>
      </c>
    </row>
    <row r="239" ht="38" customHeight="1" spans="1:7">
      <c r="A239" s="375" t="s">
        <v>3073</v>
      </c>
      <c r="B239" s="363" t="s">
        <v>3074</v>
      </c>
      <c r="C239" s="372">
        <f>SUBTOTAL(9,C240:C253)</f>
        <v>5657</v>
      </c>
      <c r="D239" s="372">
        <f>SUBTOTAL(9,D240:D253)</f>
        <v>3960</v>
      </c>
      <c r="E239" s="373">
        <f>D239/C239-1</f>
        <v>-0.3</v>
      </c>
      <c r="F239" s="366" t="str">
        <f t="shared" si="10"/>
        <v>是</v>
      </c>
      <c r="G239" s="350" t="str">
        <f t="shared" si="11"/>
        <v>类</v>
      </c>
    </row>
    <row r="240" ht="38" customHeight="1" spans="1:7">
      <c r="A240" s="376" t="s">
        <v>3075</v>
      </c>
      <c r="B240" s="367" t="s">
        <v>3076</v>
      </c>
      <c r="C240" s="369">
        <v>5000</v>
      </c>
      <c r="D240" s="369">
        <v>3000</v>
      </c>
      <c r="E240" s="373">
        <f>D240/C240-1</f>
        <v>-0.4</v>
      </c>
      <c r="F240" s="366" t="str">
        <f t="shared" si="10"/>
        <v>是</v>
      </c>
      <c r="G240" s="350" t="str">
        <f t="shared" si="11"/>
        <v>款</v>
      </c>
    </row>
    <row r="241" ht="38" hidden="1" customHeight="1" spans="1:7">
      <c r="A241" s="376" t="s">
        <v>3077</v>
      </c>
      <c r="B241" s="367" t="s">
        <v>3078</v>
      </c>
      <c r="C241" s="369">
        <v>319332</v>
      </c>
      <c r="D241" s="369"/>
      <c r="E241" s="370">
        <f t="shared" si="9"/>
        <v>-1</v>
      </c>
      <c r="F241" s="366" t="str">
        <f t="shared" si="10"/>
        <v>是</v>
      </c>
      <c r="G241" s="350" t="str">
        <f t="shared" si="11"/>
        <v>项</v>
      </c>
    </row>
    <row r="242" ht="38" hidden="1" customHeight="1" spans="1:7">
      <c r="A242" s="376" t="s">
        <v>3079</v>
      </c>
      <c r="B242" s="367" t="s">
        <v>3080</v>
      </c>
      <c r="C242" s="369">
        <v>0</v>
      </c>
      <c r="D242" s="369"/>
      <c r="E242" s="370" t="str">
        <f t="shared" si="9"/>
        <v/>
      </c>
      <c r="F242" s="366" t="str">
        <f t="shared" si="10"/>
        <v>否</v>
      </c>
      <c r="G242" s="350" t="str">
        <f t="shared" si="11"/>
        <v>项</v>
      </c>
    </row>
    <row r="243" ht="38" hidden="1" customHeight="1" spans="1:7">
      <c r="A243" s="376" t="s">
        <v>3081</v>
      </c>
      <c r="B243" s="367" t="s">
        <v>3082</v>
      </c>
      <c r="C243" s="369">
        <v>33531</v>
      </c>
      <c r="D243" s="369"/>
      <c r="E243" s="370">
        <f t="shared" si="9"/>
        <v>-1</v>
      </c>
      <c r="F243" s="366" t="str">
        <f t="shared" si="10"/>
        <v>是</v>
      </c>
      <c r="G243" s="350" t="str">
        <f t="shared" si="11"/>
        <v>项</v>
      </c>
    </row>
    <row r="244" ht="38" hidden="1" customHeight="1" spans="1:7">
      <c r="A244" s="376" t="s">
        <v>3083</v>
      </c>
      <c r="B244" s="367" t="s">
        <v>3084</v>
      </c>
      <c r="C244" s="369">
        <v>0</v>
      </c>
      <c r="D244" s="369"/>
      <c r="E244" s="370" t="str">
        <f t="shared" si="9"/>
        <v/>
      </c>
      <c r="F244" s="366" t="str">
        <f t="shared" si="10"/>
        <v>否</v>
      </c>
      <c r="G244" s="350" t="str">
        <f t="shared" si="11"/>
        <v>项</v>
      </c>
    </row>
    <row r="245" ht="38" hidden="1" customHeight="1" spans="1:7">
      <c r="A245" s="376" t="s">
        <v>3085</v>
      </c>
      <c r="B245" s="367" t="s">
        <v>3086</v>
      </c>
      <c r="C245" s="369">
        <v>11523</v>
      </c>
      <c r="D245" s="369"/>
      <c r="E245" s="370">
        <f t="shared" si="9"/>
        <v>-1</v>
      </c>
      <c r="F245" s="366" t="str">
        <f t="shared" si="10"/>
        <v>是</v>
      </c>
      <c r="G245" s="350" t="str">
        <f t="shared" si="11"/>
        <v>项</v>
      </c>
    </row>
    <row r="246" ht="38" hidden="1" customHeight="1" spans="1:7">
      <c r="A246" s="376" t="s">
        <v>3087</v>
      </c>
      <c r="B246" s="367" t="s">
        <v>3088</v>
      </c>
      <c r="C246" s="369">
        <v>107712</v>
      </c>
      <c r="D246" s="369"/>
      <c r="E246" s="370">
        <f t="shared" si="9"/>
        <v>-1</v>
      </c>
      <c r="F246" s="366" t="str">
        <f t="shared" si="10"/>
        <v>是</v>
      </c>
      <c r="G246" s="350" t="str">
        <f t="shared" si="11"/>
        <v>项</v>
      </c>
    </row>
    <row r="247" ht="38" hidden="1" customHeight="1" spans="1:7">
      <c r="A247" s="376" t="s">
        <v>3089</v>
      </c>
      <c r="B247" s="367" t="s">
        <v>3090</v>
      </c>
      <c r="C247" s="369">
        <v>28500</v>
      </c>
      <c r="D247" s="369"/>
      <c r="E247" s="370">
        <f t="shared" si="9"/>
        <v>-1</v>
      </c>
      <c r="F247" s="366" t="str">
        <f t="shared" si="10"/>
        <v>是</v>
      </c>
      <c r="G247" s="350" t="str">
        <f t="shared" si="11"/>
        <v>项</v>
      </c>
    </row>
    <row r="248" ht="38" hidden="1" customHeight="1" spans="1:7">
      <c r="A248" s="376" t="s">
        <v>3091</v>
      </c>
      <c r="B248" s="367" t="s">
        <v>3092</v>
      </c>
      <c r="C248" s="369">
        <v>88082</v>
      </c>
      <c r="D248" s="369"/>
      <c r="E248" s="370">
        <f t="shared" si="9"/>
        <v>-1</v>
      </c>
      <c r="F248" s="366" t="str">
        <f t="shared" si="10"/>
        <v>是</v>
      </c>
      <c r="G248" s="350" t="str">
        <f t="shared" si="11"/>
        <v>项</v>
      </c>
    </row>
    <row r="249" ht="38" hidden="1" customHeight="1" spans="1:7">
      <c r="A249" s="376" t="s">
        <v>3093</v>
      </c>
      <c r="B249" s="367" t="s">
        <v>3094</v>
      </c>
      <c r="C249" s="369">
        <v>472803</v>
      </c>
      <c r="D249" s="369"/>
      <c r="E249" s="370">
        <f t="shared" si="9"/>
        <v>-1</v>
      </c>
      <c r="F249" s="366" t="str">
        <f t="shared" si="10"/>
        <v>是</v>
      </c>
      <c r="G249" s="350" t="str">
        <f t="shared" si="11"/>
        <v>项</v>
      </c>
    </row>
    <row r="250" ht="38" hidden="1" customHeight="1" spans="1:7">
      <c r="A250" s="376" t="s">
        <v>3095</v>
      </c>
      <c r="B250" s="367" t="s">
        <v>3096</v>
      </c>
      <c r="C250" s="369">
        <v>74197</v>
      </c>
      <c r="D250" s="369"/>
      <c r="E250" s="370">
        <f t="shared" si="9"/>
        <v>-1</v>
      </c>
      <c r="F250" s="366" t="str">
        <f t="shared" si="10"/>
        <v>是</v>
      </c>
      <c r="G250" s="350" t="str">
        <f t="shared" si="11"/>
        <v>项</v>
      </c>
    </row>
    <row r="251" ht="38" hidden="1" customHeight="1" spans="1:7">
      <c r="A251" s="376" t="s">
        <v>3097</v>
      </c>
      <c r="B251" s="367" t="s">
        <v>3098</v>
      </c>
      <c r="C251" s="369">
        <v>19776</v>
      </c>
      <c r="D251" s="369"/>
      <c r="E251" s="370">
        <f t="shared" si="9"/>
        <v>-1</v>
      </c>
      <c r="F251" s="366" t="str">
        <f t="shared" si="10"/>
        <v>是</v>
      </c>
      <c r="G251" s="350" t="str">
        <f t="shared" si="11"/>
        <v>项</v>
      </c>
    </row>
    <row r="252" ht="38" hidden="1" customHeight="1" spans="1:7">
      <c r="A252" s="376" t="s">
        <v>3099</v>
      </c>
      <c r="B252" s="367" t="s">
        <v>3100</v>
      </c>
      <c r="C252" s="369">
        <v>246653</v>
      </c>
      <c r="D252" s="369"/>
      <c r="E252" s="370">
        <f t="shared" si="9"/>
        <v>-1</v>
      </c>
      <c r="F252" s="366" t="str">
        <f t="shared" si="10"/>
        <v>是</v>
      </c>
      <c r="G252" s="350" t="str">
        <f t="shared" si="11"/>
        <v>项</v>
      </c>
    </row>
    <row r="253" ht="38" customHeight="1" spans="1:7">
      <c r="A253" s="376" t="s">
        <v>3101</v>
      </c>
      <c r="B253" s="367" t="s">
        <v>3102</v>
      </c>
      <c r="C253" s="369">
        <v>657</v>
      </c>
      <c r="D253" s="369">
        <v>960</v>
      </c>
      <c r="E253" s="373">
        <f>D253/C253-1</f>
        <v>0.461</v>
      </c>
      <c r="F253" s="366" t="str">
        <f t="shared" si="10"/>
        <v>是</v>
      </c>
      <c r="G253" s="350" t="str">
        <f t="shared" si="11"/>
        <v>款</v>
      </c>
    </row>
    <row r="254" ht="38" hidden="1" customHeight="1" spans="1:7">
      <c r="A254" s="376" t="s">
        <v>3103</v>
      </c>
      <c r="B254" s="367" t="s">
        <v>3104</v>
      </c>
      <c r="C254" s="369">
        <v>0</v>
      </c>
      <c r="D254" s="369"/>
      <c r="E254" s="370" t="str">
        <f t="shared" si="9"/>
        <v/>
      </c>
      <c r="F254" s="366" t="str">
        <f t="shared" si="10"/>
        <v>否</v>
      </c>
      <c r="G254" s="350" t="str">
        <f t="shared" si="11"/>
        <v>项</v>
      </c>
    </row>
    <row r="255" ht="38" hidden="1" customHeight="1" spans="1:7">
      <c r="A255" s="376" t="s">
        <v>3105</v>
      </c>
      <c r="B255" s="367" t="s">
        <v>3106</v>
      </c>
      <c r="C255" s="369">
        <v>0</v>
      </c>
      <c r="D255" s="369"/>
      <c r="E255" s="370" t="str">
        <f t="shared" si="9"/>
        <v/>
      </c>
      <c r="F255" s="366" t="str">
        <f t="shared" si="10"/>
        <v>否</v>
      </c>
      <c r="G255" s="350" t="str">
        <f t="shared" si="11"/>
        <v>项</v>
      </c>
    </row>
    <row r="256" ht="38" hidden="1" customHeight="1" spans="1:7">
      <c r="A256" s="376" t="s">
        <v>3107</v>
      </c>
      <c r="B256" s="367" t="s">
        <v>3108</v>
      </c>
      <c r="C256" s="369">
        <v>0</v>
      </c>
      <c r="D256" s="369"/>
      <c r="E256" s="370" t="str">
        <f t="shared" si="9"/>
        <v/>
      </c>
      <c r="F256" s="366" t="str">
        <f t="shared" si="10"/>
        <v>否</v>
      </c>
      <c r="G256" s="350" t="str">
        <f t="shared" si="11"/>
        <v>项</v>
      </c>
    </row>
    <row r="257" ht="38" hidden="1" customHeight="1" spans="1:7">
      <c r="A257" s="376" t="s">
        <v>3109</v>
      </c>
      <c r="B257" s="367" t="s">
        <v>3110</v>
      </c>
      <c r="C257" s="369">
        <v>0</v>
      </c>
      <c r="D257" s="369"/>
      <c r="E257" s="370" t="str">
        <f t="shared" si="9"/>
        <v/>
      </c>
      <c r="F257" s="366" t="str">
        <f t="shared" si="10"/>
        <v>否</v>
      </c>
      <c r="G257" s="350" t="str">
        <f t="shared" si="11"/>
        <v>项</v>
      </c>
    </row>
    <row r="258" ht="38" hidden="1" customHeight="1" spans="1:7">
      <c r="A258" s="376" t="s">
        <v>3111</v>
      </c>
      <c r="B258" s="367" t="s">
        <v>3112</v>
      </c>
      <c r="C258" s="369">
        <v>34882</v>
      </c>
      <c r="D258" s="369"/>
      <c r="E258" s="370">
        <f t="shared" si="9"/>
        <v>-1</v>
      </c>
      <c r="F258" s="366" t="str">
        <f t="shared" si="10"/>
        <v>是</v>
      </c>
      <c r="G258" s="350" t="str">
        <f t="shared" si="11"/>
        <v>项</v>
      </c>
    </row>
    <row r="259" ht="38" hidden="1" customHeight="1" spans="1:7">
      <c r="A259" s="376" t="s">
        <v>3113</v>
      </c>
      <c r="B259" s="367" t="s">
        <v>3114</v>
      </c>
      <c r="C259" s="369">
        <v>30436</v>
      </c>
      <c r="D259" s="369"/>
      <c r="E259" s="370">
        <f t="shared" si="9"/>
        <v>-1</v>
      </c>
      <c r="F259" s="366" t="str">
        <f t="shared" si="10"/>
        <v>是</v>
      </c>
      <c r="G259" s="350" t="str">
        <f t="shared" si="11"/>
        <v>项</v>
      </c>
    </row>
    <row r="260" ht="38" customHeight="1" spans="1:6">
      <c r="A260" s="362"/>
      <c r="B260" s="363"/>
      <c r="C260" s="364"/>
      <c r="D260" s="364"/>
      <c r="E260" s="373"/>
      <c r="F260" s="366" t="str">
        <f>IF(LEN(A260)=3,"是",IF(B260&lt;&gt;"",IF(SUM(C260:D260)&lt;&gt;0,"是","否"),"是"))</f>
        <v>是</v>
      </c>
    </row>
    <row r="261" ht="38" customHeight="1" spans="1:6">
      <c r="A261" s="378"/>
      <c r="B261" s="379" t="s">
        <v>3115</v>
      </c>
      <c r="C261" s="372">
        <f>C239+C221+C204+C178+C174+C122+C98+C43+C32+C20+C4</f>
        <v>37948</v>
      </c>
      <c r="D261" s="372">
        <f>D239+D221+D204+D178+D174+D122+D98+D43+D32+D20+D4</f>
        <v>11129</v>
      </c>
      <c r="E261" s="373">
        <f>D261/C261-1</f>
        <v>-0.707</v>
      </c>
      <c r="F261" s="366" t="str">
        <f t="shared" ref="F261:F269" si="12">IF(LEN(A261)=3,"是",IF(B261&lt;&gt;"",IF(SUM(C261:D261)&lt;&gt;0,"是","否"),"是"))</f>
        <v>是</v>
      </c>
    </row>
    <row r="262" ht="37" customHeight="1" spans="1:6">
      <c r="A262" s="420" t="s">
        <v>3116</v>
      </c>
      <c r="B262" s="381" t="s">
        <v>120</v>
      </c>
      <c r="C262" s="421">
        <f>SUBTOTAL(9,C266:C267)-74</f>
        <v>13309</v>
      </c>
      <c r="D262" s="421">
        <f>SUBTOTAL(9,D266:D267)</f>
        <v>8000</v>
      </c>
      <c r="E262" s="373">
        <f>D262/C262-1</f>
        <v>-0.399</v>
      </c>
      <c r="F262" s="366" t="str">
        <f t="shared" si="12"/>
        <v>是</v>
      </c>
    </row>
    <row r="263" ht="38" hidden="1" customHeight="1" spans="1:6">
      <c r="A263" s="420" t="s">
        <v>3117</v>
      </c>
      <c r="B263" s="422" t="s">
        <v>3118</v>
      </c>
      <c r="C263" s="421">
        <f>SUM(C264:C265)</f>
        <v>0</v>
      </c>
      <c r="D263" s="421">
        <f>SUM(D264:D265)</f>
        <v>0</v>
      </c>
      <c r="E263" s="403"/>
      <c r="F263" s="366" t="str">
        <f t="shared" si="12"/>
        <v>否</v>
      </c>
    </row>
    <row r="264" ht="38" hidden="1" customHeight="1" spans="1:7">
      <c r="A264" s="423" t="s">
        <v>3119</v>
      </c>
      <c r="B264" s="385" t="s">
        <v>3120</v>
      </c>
      <c r="C264" s="424"/>
      <c r="D264" s="425"/>
      <c r="E264" s="426"/>
      <c r="F264" s="366" t="str">
        <f t="shared" si="12"/>
        <v>否</v>
      </c>
      <c r="G264" s="343"/>
    </row>
    <row r="265" ht="15" hidden="1" customHeight="1" spans="1:7">
      <c r="A265" s="423" t="s">
        <v>3121</v>
      </c>
      <c r="B265" s="385" t="s">
        <v>3122</v>
      </c>
      <c r="C265" s="424"/>
      <c r="D265" s="425"/>
      <c r="E265" s="426"/>
      <c r="F265" s="366" t="str">
        <f t="shared" si="12"/>
        <v>否</v>
      </c>
      <c r="G265" s="343"/>
    </row>
    <row r="266" ht="38" customHeight="1" spans="1:6">
      <c r="A266" s="427" t="s">
        <v>3123</v>
      </c>
      <c r="B266" s="382" t="s">
        <v>3124</v>
      </c>
      <c r="C266" s="428">
        <v>9000</v>
      </c>
      <c r="D266" s="429">
        <v>8000</v>
      </c>
      <c r="E266" s="373">
        <f>D266/C266-1</f>
        <v>-0.111</v>
      </c>
      <c r="F266" s="366" t="str">
        <f t="shared" si="12"/>
        <v>是</v>
      </c>
    </row>
    <row r="267" ht="38" customHeight="1" spans="1:6">
      <c r="A267" s="427" t="s">
        <v>3125</v>
      </c>
      <c r="B267" s="382" t="s">
        <v>3126</v>
      </c>
      <c r="C267" s="428">
        <v>4383</v>
      </c>
      <c r="D267" s="429"/>
      <c r="E267" s="373">
        <f>D267/C267-1</f>
        <v>-1</v>
      </c>
      <c r="F267" s="366" t="str">
        <f t="shared" si="12"/>
        <v>是</v>
      </c>
    </row>
    <row r="268" ht="38" customHeight="1" spans="1:6">
      <c r="A268" s="427" t="s">
        <v>3127</v>
      </c>
      <c r="B268" s="387" t="s">
        <v>3128</v>
      </c>
      <c r="C268" s="421">
        <v>1200</v>
      </c>
      <c r="D268" s="430"/>
      <c r="E268" s="373">
        <f>D268/C268-1</f>
        <v>-1</v>
      </c>
      <c r="F268" s="366" t="str">
        <f t="shared" si="12"/>
        <v>是</v>
      </c>
    </row>
    <row r="269" ht="38" customHeight="1" spans="1:6">
      <c r="A269" s="431"/>
      <c r="B269" s="389" t="s">
        <v>127</v>
      </c>
      <c r="C269" s="421">
        <f>C261+C262+C268</f>
        <v>52457</v>
      </c>
      <c r="D269" s="421">
        <f>D261+D262+D268</f>
        <v>19129</v>
      </c>
      <c r="E269" s="373">
        <f>D269/C269-1</f>
        <v>-0.635</v>
      </c>
      <c r="F269" s="366" t="str">
        <f t="shared" si="12"/>
        <v>是</v>
      </c>
    </row>
    <row r="270" ht="17.4" spans="3:5">
      <c r="C270" s="432"/>
      <c r="E270" s="373"/>
    </row>
    <row r="272" spans="3:3">
      <c r="C272" s="432"/>
    </row>
    <row r="274" spans="3:3">
      <c r="C274" s="432"/>
    </row>
    <row r="275" spans="3:3">
      <c r="C275" s="432"/>
    </row>
    <row r="277" spans="3:3">
      <c r="C277" s="432"/>
    </row>
    <row r="278" spans="3:3">
      <c r="C278" s="432"/>
    </row>
    <row r="279" spans="3:3">
      <c r="C279" s="432"/>
    </row>
    <row r="280" spans="3:3">
      <c r="C280" s="432"/>
    </row>
    <row r="282" spans="3:3">
      <c r="C282" s="432"/>
    </row>
  </sheetData>
  <autoFilter ref="A3:G269">
    <filterColumn colId="5">
      <customFilters>
        <customFilter operator="equal" val="是"/>
      </customFilters>
    </filterColumn>
    <filterColumn colId="6">
      <filters blank="1">
        <filter val="类"/>
        <filter val="款"/>
      </filters>
    </filterColumn>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37"/>
  <sheetViews>
    <sheetView showGridLines="0" showZeros="0" view="pageBreakPreview" zoomScaleNormal="115" workbookViewId="0">
      <pane ySplit="3" topLeftCell="A21" activePane="bottomLeft" state="frozen"/>
      <selection/>
      <selection pane="bottomLeft" activeCell="D28" sqref="D28"/>
    </sheetView>
  </sheetViews>
  <sheetFormatPr defaultColWidth="9" defaultRowHeight="15.6" outlineLevelCol="5"/>
  <cols>
    <col min="1" max="1" width="15" style="220" customWidth="1"/>
    <col min="2" max="2" width="50.75" style="220" customWidth="1"/>
    <col min="3" max="4" width="20.6296296296296" style="220" customWidth="1"/>
    <col min="5" max="5" width="20.6296296296296" style="393" customWidth="1"/>
    <col min="6" max="6" width="3.75" style="220" customWidth="1"/>
    <col min="7" max="16384" width="9" style="220"/>
  </cols>
  <sheetData>
    <row r="1" ht="45" customHeight="1" spans="1:6">
      <c r="A1" s="222"/>
      <c r="B1" s="394" t="s">
        <v>3129</v>
      </c>
      <c r="C1" s="394"/>
      <c r="D1" s="394"/>
      <c r="E1" s="394"/>
      <c r="F1" s="222"/>
    </row>
    <row r="2" s="391" customFormat="1" ht="20.1" customHeight="1" spans="1:6">
      <c r="A2" s="395"/>
      <c r="B2" s="396"/>
      <c r="C2" s="397"/>
      <c r="D2" s="396"/>
      <c r="E2" s="398" t="s">
        <v>1</v>
      </c>
      <c r="F2" s="395"/>
    </row>
    <row r="3" s="392" customFormat="1" ht="45" customHeight="1" spans="1:6">
      <c r="A3" s="399" t="s">
        <v>2</v>
      </c>
      <c r="B3" s="400" t="s">
        <v>3</v>
      </c>
      <c r="C3" s="334" t="s">
        <v>129</v>
      </c>
      <c r="D3" s="334" t="s">
        <v>5</v>
      </c>
      <c r="E3" s="334" t="s">
        <v>130</v>
      </c>
      <c r="F3" s="401" t="s">
        <v>7</v>
      </c>
    </row>
    <row r="4" s="392" customFormat="1" ht="36" customHeight="1" spans="1:6">
      <c r="A4" s="368" t="s">
        <v>2610</v>
      </c>
      <c r="B4" s="363" t="s">
        <v>2611</v>
      </c>
      <c r="C4" s="372"/>
      <c r="D4" s="372"/>
      <c r="E4" s="373"/>
      <c r="F4" s="402" t="str">
        <f t="shared" ref="F4:F29" si="0">IF(LEN(A4)=7,"是",IF(B4&lt;&gt;"",IF(SUM(C4:D4)&lt;&gt;0,"是","否"),"是"))</f>
        <v>是</v>
      </c>
    </row>
    <row r="5" ht="36" customHeight="1" spans="1:6">
      <c r="A5" s="368" t="s">
        <v>2612</v>
      </c>
      <c r="B5" s="363" t="s">
        <v>2613</v>
      </c>
      <c r="C5" s="372"/>
      <c r="D5" s="372"/>
      <c r="E5" s="403"/>
      <c r="F5" s="402" t="str">
        <f t="shared" si="0"/>
        <v>是</v>
      </c>
    </row>
    <row r="6" ht="36" customHeight="1" spans="1:6">
      <c r="A6" s="368" t="s">
        <v>2614</v>
      </c>
      <c r="B6" s="363" t="s">
        <v>2615</v>
      </c>
      <c r="C6" s="372"/>
      <c r="D6" s="372"/>
      <c r="E6" s="403"/>
      <c r="F6" s="402" t="str">
        <f t="shared" si="0"/>
        <v>是</v>
      </c>
    </row>
    <row r="7" ht="36" customHeight="1" spans="1:6">
      <c r="A7" s="368" t="s">
        <v>2616</v>
      </c>
      <c r="B7" s="363" t="s">
        <v>2617</v>
      </c>
      <c r="C7" s="372"/>
      <c r="D7" s="372"/>
      <c r="E7" s="403"/>
      <c r="F7" s="402" t="str">
        <f t="shared" si="0"/>
        <v>是</v>
      </c>
    </row>
    <row r="8" ht="36" customHeight="1" spans="1:6">
      <c r="A8" s="368" t="s">
        <v>2618</v>
      </c>
      <c r="B8" s="363" t="s">
        <v>2619</v>
      </c>
      <c r="C8" s="372"/>
      <c r="D8" s="372"/>
      <c r="E8" s="403"/>
      <c r="F8" s="402" t="str">
        <f t="shared" si="0"/>
        <v>是</v>
      </c>
    </row>
    <row r="9" ht="36" customHeight="1" spans="1:6">
      <c r="A9" s="368" t="s">
        <v>2620</v>
      </c>
      <c r="B9" s="363" t="s">
        <v>2621</v>
      </c>
      <c r="C9" s="372"/>
      <c r="D9" s="372"/>
      <c r="E9" s="403"/>
      <c r="F9" s="402" t="str">
        <f t="shared" si="0"/>
        <v>是</v>
      </c>
    </row>
    <row r="10" ht="36" customHeight="1" spans="1:6">
      <c r="A10" s="368" t="s">
        <v>2622</v>
      </c>
      <c r="B10" s="363" t="s">
        <v>2623</v>
      </c>
      <c r="C10" s="372">
        <v>14012</v>
      </c>
      <c r="D10" s="372">
        <v>12700</v>
      </c>
      <c r="E10" s="403">
        <f>D10/C10-1</f>
        <v>-0.094</v>
      </c>
      <c r="F10" s="402" t="str">
        <f t="shared" si="0"/>
        <v>是</v>
      </c>
    </row>
    <row r="11" ht="36" hidden="1" customHeight="1" spans="1:6">
      <c r="A11" s="368" t="s">
        <v>2624</v>
      </c>
      <c r="B11" s="367" t="s">
        <v>2625</v>
      </c>
      <c r="C11" s="369">
        <v>18982</v>
      </c>
      <c r="D11" s="369">
        <v>12000</v>
      </c>
      <c r="E11" s="404">
        <f>IF(C11&gt;0,D11/C11-1,IF(C11&lt;0,-(D11/C11-1),""))</f>
        <v>-0.368</v>
      </c>
      <c r="F11" s="202" t="str">
        <f t="shared" si="0"/>
        <v>是</v>
      </c>
    </row>
    <row r="12" ht="36" hidden="1" customHeight="1" spans="1:6">
      <c r="A12" s="368" t="s">
        <v>2626</v>
      </c>
      <c r="B12" s="367" t="s">
        <v>2627</v>
      </c>
      <c r="C12" s="369">
        <v>1377</v>
      </c>
      <c r="D12" s="369">
        <v>500</v>
      </c>
      <c r="E12" s="404">
        <f>IF(C12&gt;0,D12/C12-1,IF(C12&lt;0,-(D12/C12-1),""))</f>
        <v>-0.637</v>
      </c>
      <c r="F12" s="402" t="str">
        <f t="shared" si="0"/>
        <v>是</v>
      </c>
    </row>
    <row r="13" ht="36" hidden="1" customHeight="1" spans="1:6">
      <c r="A13" s="368" t="s">
        <v>2628</v>
      </c>
      <c r="B13" s="367" t="s">
        <v>2629</v>
      </c>
      <c r="C13" s="369">
        <v>384</v>
      </c>
      <c r="D13" s="369">
        <v>200</v>
      </c>
      <c r="E13" s="404">
        <f>IF(C13&gt;0,D13/C13-1,IF(C13&lt;0,-(D13/C13-1),""))</f>
        <v>-0.479</v>
      </c>
      <c r="F13" s="402" t="str">
        <f t="shared" si="0"/>
        <v>是</v>
      </c>
    </row>
    <row r="14" ht="36" hidden="1" customHeight="1" spans="1:6">
      <c r="A14" s="368" t="s">
        <v>2630</v>
      </c>
      <c r="B14" s="367" t="s">
        <v>2631</v>
      </c>
      <c r="C14" s="369">
        <v>0</v>
      </c>
      <c r="D14" s="369">
        <v>0</v>
      </c>
      <c r="E14" s="404" t="str">
        <f>IF(C14&gt;0,D14/C14-1,IF(C14&lt;0,-(D14/C14-1),""))</f>
        <v/>
      </c>
      <c r="F14" s="402" t="str">
        <f t="shared" si="0"/>
        <v>否</v>
      </c>
    </row>
    <row r="15" ht="36" customHeight="1" spans="1:6">
      <c r="A15" s="368" t="s">
        <v>2632</v>
      </c>
      <c r="B15" s="367" t="s">
        <v>2633</v>
      </c>
      <c r="C15" s="369">
        <v>2</v>
      </c>
      <c r="D15" s="369">
        <v>0</v>
      </c>
      <c r="E15" s="403">
        <f>D15/C15-1</f>
        <v>-1</v>
      </c>
      <c r="F15" s="402" t="str">
        <f t="shared" si="0"/>
        <v>是</v>
      </c>
    </row>
    <row r="16" ht="36" customHeight="1" spans="1:6">
      <c r="A16" s="405" t="s">
        <v>2634</v>
      </c>
      <c r="B16" s="406" t="s">
        <v>2635</v>
      </c>
      <c r="C16" s="372"/>
      <c r="D16" s="372"/>
      <c r="E16" s="403"/>
      <c r="F16" s="402" t="str">
        <f t="shared" si="0"/>
        <v>是</v>
      </c>
    </row>
    <row r="17" ht="36" customHeight="1" spans="1:6">
      <c r="A17" s="405" t="s">
        <v>2636</v>
      </c>
      <c r="B17" s="406" t="s">
        <v>2637</v>
      </c>
      <c r="C17" s="372"/>
      <c r="D17" s="372"/>
      <c r="E17" s="403"/>
      <c r="F17" s="402" t="str">
        <f t="shared" si="0"/>
        <v>是</v>
      </c>
    </row>
    <row r="18" ht="36" customHeight="1" spans="1:6">
      <c r="A18" s="405" t="s">
        <v>2638</v>
      </c>
      <c r="B18" s="263" t="s">
        <v>2639</v>
      </c>
      <c r="C18" s="369"/>
      <c r="D18" s="369"/>
      <c r="E18" s="403"/>
      <c r="F18" s="402" t="str">
        <f t="shared" si="0"/>
        <v>否</v>
      </c>
    </row>
    <row r="19" ht="36" customHeight="1" spans="1:6">
      <c r="A19" s="405" t="s">
        <v>2640</v>
      </c>
      <c r="B19" s="263" t="s">
        <v>2641</v>
      </c>
      <c r="C19" s="369"/>
      <c r="D19" s="369"/>
      <c r="E19" s="403"/>
      <c r="F19" s="402" t="str">
        <f t="shared" si="0"/>
        <v>否</v>
      </c>
    </row>
    <row r="20" ht="36" customHeight="1" spans="1:6">
      <c r="A20" s="405" t="s">
        <v>2642</v>
      </c>
      <c r="B20" s="406" t="s">
        <v>2643</v>
      </c>
      <c r="C20" s="372"/>
      <c r="D20" s="372"/>
      <c r="E20" s="403"/>
      <c r="F20" s="402" t="str">
        <f t="shared" si="0"/>
        <v>是</v>
      </c>
    </row>
    <row r="21" ht="36" customHeight="1" spans="1:6">
      <c r="A21" s="405" t="s">
        <v>2644</v>
      </c>
      <c r="B21" s="406" t="s">
        <v>2645</v>
      </c>
      <c r="C21" s="372"/>
      <c r="D21" s="372"/>
      <c r="E21" s="403"/>
      <c r="F21" s="402" t="str">
        <f t="shared" si="0"/>
        <v>是</v>
      </c>
    </row>
    <row r="22" ht="36" customHeight="1" spans="1:6">
      <c r="A22" s="405" t="s">
        <v>2646</v>
      </c>
      <c r="B22" s="406" t="s">
        <v>2647</v>
      </c>
      <c r="C22" s="372"/>
      <c r="D22" s="372"/>
      <c r="E22" s="403"/>
      <c r="F22" s="402" t="str">
        <f t="shared" si="0"/>
        <v>是</v>
      </c>
    </row>
    <row r="23" ht="36" customHeight="1" spans="1:6">
      <c r="A23" s="368" t="s">
        <v>2648</v>
      </c>
      <c r="B23" s="363" t="s">
        <v>2649</v>
      </c>
      <c r="C23" s="372"/>
      <c r="D23" s="372"/>
      <c r="E23" s="403"/>
      <c r="F23" s="402" t="str">
        <f t="shared" si="0"/>
        <v>是</v>
      </c>
    </row>
    <row r="24" ht="36" customHeight="1" spans="1:6">
      <c r="A24" s="368" t="s">
        <v>2650</v>
      </c>
      <c r="B24" s="363" t="s">
        <v>2651</v>
      </c>
      <c r="C24" s="372"/>
      <c r="D24" s="372">
        <v>165</v>
      </c>
      <c r="E24" s="403"/>
      <c r="F24" s="402" t="str">
        <f t="shared" si="0"/>
        <v>是</v>
      </c>
    </row>
    <row r="25" ht="36" customHeight="1" spans="1:6">
      <c r="A25" s="368" t="s">
        <v>2652</v>
      </c>
      <c r="B25" s="363" t="s">
        <v>2653</v>
      </c>
      <c r="C25" s="372"/>
      <c r="D25" s="372"/>
      <c r="E25" s="403"/>
      <c r="F25" s="402" t="str">
        <f t="shared" si="0"/>
        <v>是</v>
      </c>
    </row>
    <row r="26" ht="36" customHeight="1" spans="1:6">
      <c r="A26" s="368" t="s">
        <v>2654</v>
      </c>
      <c r="B26" s="363" t="s">
        <v>2655</v>
      </c>
      <c r="C26" s="372"/>
      <c r="D26" s="372"/>
      <c r="E26" s="403"/>
      <c r="F26" s="402" t="str">
        <f t="shared" si="0"/>
        <v>是</v>
      </c>
    </row>
    <row r="27" ht="36" customHeight="1" spans="1:6">
      <c r="A27" s="368" t="s">
        <v>2656</v>
      </c>
      <c r="B27" s="363" t="s">
        <v>2657</v>
      </c>
      <c r="C27" s="372"/>
      <c r="D27" s="372"/>
      <c r="E27" s="403"/>
      <c r="F27" s="402" t="str">
        <f t="shared" si="0"/>
        <v>否</v>
      </c>
    </row>
    <row r="28" ht="36" customHeight="1" spans="1:6">
      <c r="A28" s="368"/>
      <c r="B28" s="367"/>
      <c r="C28" s="369"/>
      <c r="D28" s="369"/>
      <c r="E28" s="403"/>
      <c r="F28" s="202" t="str">
        <f t="shared" si="0"/>
        <v>是</v>
      </c>
    </row>
    <row r="29" ht="36" customHeight="1" spans="1:6">
      <c r="A29" s="378"/>
      <c r="B29" s="379" t="s">
        <v>3130</v>
      </c>
      <c r="C29" s="372">
        <v>14012</v>
      </c>
      <c r="D29" s="372">
        <v>12865</v>
      </c>
      <c r="E29" s="403">
        <f t="shared" ref="E29:E35" si="1">D29/C29-1</f>
        <v>-0.082</v>
      </c>
      <c r="F29" s="202" t="str">
        <f t="shared" si="0"/>
        <v>是</v>
      </c>
    </row>
    <row r="30" ht="36" customHeight="1" spans="1:6">
      <c r="A30" s="407">
        <v>105</v>
      </c>
      <c r="B30" s="408" t="s">
        <v>2659</v>
      </c>
      <c r="C30" s="139">
        <v>1200</v>
      </c>
      <c r="D30" s="139"/>
      <c r="E30" s="403">
        <f t="shared" si="1"/>
        <v>-1</v>
      </c>
      <c r="F30" s="202" t="str">
        <f t="shared" ref="F30:F37" si="2">IF(LEN(A30)=7,"是",IF(B30&lt;&gt;"",IF(SUM(C30:D30)&lt;&gt;0,"是","否"),"是"))</f>
        <v>是</v>
      </c>
    </row>
    <row r="31" ht="36" customHeight="1" spans="1:6">
      <c r="A31" s="407">
        <v>110</v>
      </c>
      <c r="B31" s="408" t="s">
        <v>60</v>
      </c>
      <c r="C31" s="139">
        <f>C32+C35</f>
        <v>4687</v>
      </c>
      <c r="D31" s="139">
        <f>D32+D35</f>
        <v>6264</v>
      </c>
      <c r="E31" s="403">
        <f t="shared" si="1"/>
        <v>0.336</v>
      </c>
      <c r="F31" s="202" t="str">
        <f t="shared" si="2"/>
        <v>是</v>
      </c>
    </row>
    <row r="32" ht="36" customHeight="1" spans="1:6">
      <c r="A32" s="409">
        <v>11004</v>
      </c>
      <c r="B32" s="410" t="s">
        <v>3131</v>
      </c>
      <c r="C32" s="140">
        <v>1702</v>
      </c>
      <c r="D32" s="140">
        <v>1881</v>
      </c>
      <c r="E32" s="403">
        <f t="shared" si="1"/>
        <v>0.105</v>
      </c>
      <c r="F32" s="202" t="str">
        <f t="shared" si="2"/>
        <v>是</v>
      </c>
    </row>
    <row r="33" ht="36" customHeight="1" spans="1:6">
      <c r="A33" s="409">
        <v>1100401</v>
      </c>
      <c r="B33" s="410" t="s">
        <v>2661</v>
      </c>
      <c r="C33" s="140">
        <v>1702</v>
      </c>
      <c r="D33" s="140">
        <v>1881</v>
      </c>
      <c r="E33" s="403">
        <f t="shared" si="1"/>
        <v>0.105</v>
      </c>
      <c r="F33" s="202" t="str">
        <f t="shared" si="2"/>
        <v>是</v>
      </c>
    </row>
    <row r="34" ht="36" customHeight="1" spans="1:6">
      <c r="A34" s="409">
        <v>1100402</v>
      </c>
      <c r="B34" s="410" t="s">
        <v>3132</v>
      </c>
      <c r="C34" s="173"/>
      <c r="D34" s="140">
        <v>0</v>
      </c>
      <c r="E34" s="403"/>
      <c r="F34" s="202" t="str">
        <f t="shared" si="2"/>
        <v>是</v>
      </c>
    </row>
    <row r="35" ht="36" customHeight="1" spans="1:6">
      <c r="A35" s="409">
        <v>11008</v>
      </c>
      <c r="B35" s="410" t="s">
        <v>63</v>
      </c>
      <c r="C35" s="140">
        <v>2985</v>
      </c>
      <c r="D35" s="411">
        <v>4383</v>
      </c>
      <c r="E35" s="403">
        <f t="shared" si="1"/>
        <v>0.468</v>
      </c>
      <c r="F35" s="202" t="str">
        <f t="shared" si="2"/>
        <v>是</v>
      </c>
    </row>
    <row r="36" ht="36" hidden="1" customHeight="1" spans="1:6">
      <c r="A36" s="412">
        <v>11009</v>
      </c>
      <c r="B36" s="413" t="s">
        <v>64</v>
      </c>
      <c r="C36" s="414">
        <v>0</v>
      </c>
      <c r="D36" s="414"/>
      <c r="E36" s="415"/>
      <c r="F36" s="202" t="str">
        <f t="shared" si="2"/>
        <v>否</v>
      </c>
    </row>
    <row r="37" ht="36" customHeight="1" spans="1:6">
      <c r="A37" s="416"/>
      <c r="B37" s="417" t="s">
        <v>67</v>
      </c>
      <c r="C37" s="139">
        <f>C29+C30+C31</f>
        <v>19899</v>
      </c>
      <c r="D37" s="139">
        <f>D29+D30+D31</f>
        <v>19129</v>
      </c>
      <c r="E37" s="403">
        <f>D37/C37-1</f>
        <v>-0.039</v>
      </c>
      <c r="F37" s="202" t="str">
        <f t="shared" si="2"/>
        <v>是</v>
      </c>
    </row>
  </sheetData>
  <autoFilter ref="A3:F37">
    <filterColumn colId="5">
      <customFilters>
        <customFilter operator="equal" val="是"/>
      </customFilters>
    </filterColumn>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J274"/>
  <sheetViews>
    <sheetView showGridLines="0" showZeros="0" view="pageBreakPreview" zoomScaleNormal="115" workbookViewId="0">
      <pane ySplit="3" topLeftCell="A198" activePane="bottomLeft" state="frozen"/>
      <selection/>
      <selection pane="bottomLeft" activeCell="C43" sqref="C43"/>
    </sheetView>
  </sheetViews>
  <sheetFormatPr defaultColWidth="9" defaultRowHeight="15.6"/>
  <cols>
    <col min="1" max="1" width="13.5" style="343" customWidth="1"/>
    <col min="2" max="2" width="50.75" style="343" customWidth="1"/>
    <col min="3" max="4" width="20.6296296296296" style="347" customWidth="1"/>
    <col min="5" max="5" width="20.6296296296296" style="348" customWidth="1"/>
    <col min="6" max="6" width="3.75" style="349" customWidth="1"/>
    <col min="7" max="16384" width="9" style="343"/>
  </cols>
  <sheetData>
    <row r="1" s="343" customFormat="1" ht="45" customHeight="1" spans="1:7">
      <c r="A1" s="350"/>
      <c r="B1" s="351" t="s">
        <v>3133</v>
      </c>
      <c r="C1" s="351"/>
      <c r="D1" s="351"/>
      <c r="E1" s="351"/>
      <c r="F1" s="352"/>
      <c r="G1" s="350"/>
    </row>
    <row r="2" s="344" customFormat="1" ht="20.1" customHeight="1" spans="1:7">
      <c r="A2" s="353"/>
      <c r="B2" s="354"/>
      <c r="C2" s="354"/>
      <c r="D2" s="354"/>
      <c r="E2" s="355" t="s">
        <v>1</v>
      </c>
      <c r="F2" s="356"/>
      <c r="G2" s="353"/>
    </row>
    <row r="3" s="345" customFormat="1" ht="45" customHeight="1" spans="1:7">
      <c r="A3" s="357" t="s">
        <v>2</v>
      </c>
      <c r="B3" s="358" t="s">
        <v>3</v>
      </c>
      <c r="C3" s="359" t="s">
        <v>129</v>
      </c>
      <c r="D3" s="359" t="s">
        <v>5</v>
      </c>
      <c r="E3" s="359" t="s">
        <v>130</v>
      </c>
      <c r="F3" s="360" t="s">
        <v>7</v>
      </c>
      <c r="G3" s="361" t="s">
        <v>3134</v>
      </c>
    </row>
    <row r="4" s="343" customFormat="1" ht="36" customHeight="1" spans="1:7">
      <c r="A4" s="362" t="s">
        <v>81</v>
      </c>
      <c r="B4" s="363" t="s">
        <v>2664</v>
      </c>
      <c r="C4" s="364">
        <v>20</v>
      </c>
      <c r="D4" s="364"/>
      <c r="E4" s="365">
        <f>D4/C4-1</f>
        <v>-1</v>
      </c>
      <c r="F4" s="366" t="str">
        <f t="shared" ref="F4:F67" si="0">IF(LEN(A4)=3,"是",IF(B4&lt;&gt;"",IF(SUM(C4:D4)&lt;&gt;0,"是","否"),"是"))</f>
        <v>是</v>
      </c>
      <c r="G4" s="350" t="str">
        <f t="shared" ref="G4:G67" si="1">IF(LEN(A4)=3,"类",IF(LEN(A4)=5,"款","项"))</f>
        <v>类</v>
      </c>
    </row>
    <row r="5" s="343" customFormat="1" ht="36" customHeight="1" spans="1:7">
      <c r="A5" s="362" t="s">
        <v>2665</v>
      </c>
      <c r="B5" s="367" t="s">
        <v>2666</v>
      </c>
      <c r="C5" s="364">
        <v>20</v>
      </c>
      <c r="D5" s="364"/>
      <c r="E5" s="365">
        <f>D5/C5-1</f>
        <v>-1</v>
      </c>
      <c r="F5" s="366" t="str">
        <f t="shared" si="0"/>
        <v>是</v>
      </c>
      <c r="G5" s="350" t="str">
        <f t="shared" si="1"/>
        <v>款</v>
      </c>
    </row>
    <row r="6" s="343" customFormat="1" ht="36" hidden="1" customHeight="1" spans="1:7">
      <c r="A6" s="368" t="s">
        <v>2667</v>
      </c>
      <c r="B6" s="367" t="s">
        <v>2668</v>
      </c>
      <c r="C6" s="369"/>
      <c r="D6" s="369"/>
      <c r="E6" s="370" t="str">
        <f t="shared" ref="E4:E67" si="2">IF(C6&gt;0,D6/C6-1,IF(C6&lt;0,-(D6/C6-1),""))</f>
        <v/>
      </c>
      <c r="F6" s="366" t="str">
        <f t="shared" si="0"/>
        <v>否</v>
      </c>
      <c r="G6" s="350" t="str">
        <f t="shared" si="1"/>
        <v>项</v>
      </c>
    </row>
    <row r="7" s="343" customFormat="1" ht="36" hidden="1" customHeight="1" spans="1:7">
      <c r="A7" s="368" t="s">
        <v>2669</v>
      </c>
      <c r="B7" s="367" t="s">
        <v>2670</v>
      </c>
      <c r="C7" s="369"/>
      <c r="D7" s="369"/>
      <c r="E7" s="370" t="str">
        <f t="shared" si="2"/>
        <v/>
      </c>
      <c r="F7" s="366" t="str">
        <f t="shared" si="0"/>
        <v>否</v>
      </c>
      <c r="G7" s="350" t="str">
        <f t="shared" si="1"/>
        <v>项</v>
      </c>
    </row>
    <row r="8" s="343" customFormat="1" ht="36" customHeight="1" spans="1:7">
      <c r="A8" s="368" t="s">
        <v>2671</v>
      </c>
      <c r="B8" s="367" t="s">
        <v>2672</v>
      </c>
      <c r="C8" s="371"/>
      <c r="D8" s="371"/>
      <c r="E8" s="365"/>
      <c r="F8" s="366" t="str">
        <f t="shared" si="0"/>
        <v>否</v>
      </c>
      <c r="G8" s="350" t="str">
        <f t="shared" si="1"/>
        <v>项</v>
      </c>
    </row>
    <row r="9" s="343" customFormat="1" ht="36" hidden="1" customHeight="1" spans="1:7">
      <c r="A9" s="368" t="s">
        <v>2673</v>
      </c>
      <c r="B9" s="367" t="s">
        <v>2674</v>
      </c>
      <c r="C9" s="369"/>
      <c r="D9" s="369"/>
      <c r="E9" s="370" t="str">
        <f t="shared" si="2"/>
        <v/>
      </c>
      <c r="F9" s="366" t="str">
        <f t="shared" si="0"/>
        <v>否</v>
      </c>
      <c r="G9" s="350" t="str">
        <f t="shared" si="1"/>
        <v>项</v>
      </c>
    </row>
    <row r="10" s="343" customFormat="1" ht="36" customHeight="1" spans="1:7">
      <c r="A10" s="368" t="s">
        <v>2675</v>
      </c>
      <c r="B10" s="367" t="s">
        <v>2676</v>
      </c>
      <c r="C10" s="371">
        <v>20</v>
      </c>
      <c r="D10" s="371"/>
      <c r="E10" s="365">
        <f>D10/C10-1</f>
        <v>-1</v>
      </c>
      <c r="F10" s="366" t="str">
        <f t="shared" si="0"/>
        <v>是</v>
      </c>
      <c r="G10" s="350" t="str">
        <f t="shared" si="1"/>
        <v>项</v>
      </c>
    </row>
    <row r="11" s="343" customFormat="1" ht="36" hidden="1" customHeight="1" spans="1:7">
      <c r="A11" s="362" t="s">
        <v>2677</v>
      </c>
      <c r="B11" s="363" t="s">
        <v>2678</v>
      </c>
      <c r="C11" s="372">
        <f>SUM(C12:C16)</f>
        <v>0</v>
      </c>
      <c r="D11" s="372">
        <f>SUM(D12:D16)</f>
        <v>0</v>
      </c>
      <c r="E11" s="373" t="str">
        <f t="shared" si="2"/>
        <v/>
      </c>
      <c r="F11" s="366" t="str">
        <f t="shared" si="0"/>
        <v>否</v>
      </c>
      <c r="G11" s="350" t="str">
        <f t="shared" si="1"/>
        <v>款</v>
      </c>
    </row>
    <row r="12" s="343" customFormat="1" ht="36" hidden="1" customHeight="1" spans="1:7">
      <c r="A12" s="368" t="s">
        <v>2679</v>
      </c>
      <c r="B12" s="367" t="s">
        <v>2680</v>
      </c>
      <c r="C12" s="369"/>
      <c r="D12" s="369"/>
      <c r="E12" s="370" t="str">
        <f t="shared" si="2"/>
        <v/>
      </c>
      <c r="F12" s="366" t="str">
        <f t="shared" si="0"/>
        <v>否</v>
      </c>
      <c r="G12" s="350" t="str">
        <f t="shared" si="1"/>
        <v>项</v>
      </c>
    </row>
    <row r="13" s="343" customFormat="1" ht="36" hidden="1" customHeight="1" spans="1:7">
      <c r="A13" s="368" t="s">
        <v>2681</v>
      </c>
      <c r="B13" s="367" t="s">
        <v>2682</v>
      </c>
      <c r="C13" s="369"/>
      <c r="D13" s="369"/>
      <c r="E13" s="370" t="str">
        <f t="shared" si="2"/>
        <v/>
      </c>
      <c r="F13" s="366" t="str">
        <f t="shared" si="0"/>
        <v>否</v>
      </c>
      <c r="G13" s="350" t="str">
        <f t="shared" si="1"/>
        <v>项</v>
      </c>
    </row>
    <row r="14" s="343" customFormat="1" ht="36" hidden="1" customHeight="1" spans="1:7">
      <c r="A14" s="368" t="s">
        <v>2683</v>
      </c>
      <c r="B14" s="367" t="s">
        <v>2684</v>
      </c>
      <c r="C14" s="369"/>
      <c r="D14" s="369"/>
      <c r="E14" s="370" t="str">
        <f t="shared" si="2"/>
        <v/>
      </c>
      <c r="F14" s="366" t="str">
        <f t="shared" si="0"/>
        <v>否</v>
      </c>
      <c r="G14" s="350" t="str">
        <f t="shared" si="1"/>
        <v>项</v>
      </c>
    </row>
    <row r="15" s="343" customFormat="1" ht="36" hidden="1" customHeight="1" spans="1:7">
      <c r="A15" s="368" t="s">
        <v>2685</v>
      </c>
      <c r="B15" s="367" t="s">
        <v>2686</v>
      </c>
      <c r="C15" s="369"/>
      <c r="D15" s="369"/>
      <c r="E15" s="370" t="str">
        <f t="shared" si="2"/>
        <v/>
      </c>
      <c r="F15" s="366" t="str">
        <f t="shared" si="0"/>
        <v>否</v>
      </c>
      <c r="G15" s="350" t="str">
        <f t="shared" si="1"/>
        <v>项</v>
      </c>
    </row>
    <row r="16" s="343" customFormat="1" ht="36" hidden="1" customHeight="1" spans="1:7">
      <c r="A16" s="368" t="s">
        <v>2687</v>
      </c>
      <c r="B16" s="367" t="s">
        <v>2688</v>
      </c>
      <c r="C16" s="369"/>
      <c r="D16" s="369"/>
      <c r="E16" s="370" t="str">
        <f t="shared" si="2"/>
        <v/>
      </c>
      <c r="F16" s="366" t="str">
        <f t="shared" si="0"/>
        <v>否</v>
      </c>
      <c r="G16" s="350" t="str">
        <f t="shared" si="1"/>
        <v>项</v>
      </c>
    </row>
    <row r="17" s="343" customFormat="1" ht="36" hidden="1" customHeight="1" spans="1:7">
      <c r="A17" s="362" t="s">
        <v>2689</v>
      </c>
      <c r="B17" s="363" t="s">
        <v>2690</v>
      </c>
      <c r="C17" s="372">
        <f>SUM(C18:C19)</f>
        <v>0</v>
      </c>
      <c r="D17" s="372">
        <f>SUM(D18:D19)</f>
        <v>0</v>
      </c>
      <c r="E17" s="373" t="str">
        <f t="shared" si="2"/>
        <v/>
      </c>
      <c r="F17" s="366" t="str">
        <f t="shared" si="0"/>
        <v>否</v>
      </c>
      <c r="G17" s="350" t="str">
        <f t="shared" si="1"/>
        <v>款</v>
      </c>
    </row>
    <row r="18" s="343" customFormat="1" ht="36" hidden="1" customHeight="1" spans="1:7">
      <c r="A18" s="368" t="s">
        <v>2691</v>
      </c>
      <c r="B18" s="367" t="s">
        <v>2692</v>
      </c>
      <c r="C18" s="369"/>
      <c r="D18" s="369"/>
      <c r="E18" s="370" t="str">
        <f t="shared" si="2"/>
        <v/>
      </c>
      <c r="F18" s="366" t="str">
        <f t="shared" si="0"/>
        <v>否</v>
      </c>
      <c r="G18" s="350" t="str">
        <f t="shared" si="1"/>
        <v>项</v>
      </c>
    </row>
    <row r="19" s="343" customFormat="1" ht="36" hidden="1" customHeight="1" spans="1:7">
      <c r="A19" s="368" t="s">
        <v>2693</v>
      </c>
      <c r="B19" s="367" t="s">
        <v>2694</v>
      </c>
      <c r="C19" s="369"/>
      <c r="D19" s="369"/>
      <c r="E19" s="370" t="str">
        <f t="shared" si="2"/>
        <v/>
      </c>
      <c r="F19" s="366" t="str">
        <f t="shared" si="0"/>
        <v>否</v>
      </c>
      <c r="G19" s="350" t="str">
        <f t="shared" si="1"/>
        <v>项</v>
      </c>
    </row>
    <row r="20" s="343" customFormat="1" ht="36" customHeight="1" spans="1:7">
      <c r="A20" s="362" t="s">
        <v>83</v>
      </c>
      <c r="B20" s="363" t="s">
        <v>2695</v>
      </c>
      <c r="C20" s="364">
        <v>263</v>
      </c>
      <c r="D20" s="364">
        <v>263</v>
      </c>
      <c r="E20" s="365">
        <f>D20/C20-1</f>
        <v>0</v>
      </c>
      <c r="F20" s="366" t="str">
        <f t="shared" si="0"/>
        <v>是</v>
      </c>
      <c r="G20" s="350" t="str">
        <f t="shared" si="1"/>
        <v>类</v>
      </c>
    </row>
    <row r="21" s="343" customFormat="1" ht="36" hidden="1" customHeight="1" spans="1:7">
      <c r="A21" s="362" t="s">
        <v>2696</v>
      </c>
      <c r="B21" s="363" t="s">
        <v>2697</v>
      </c>
      <c r="C21" s="372">
        <f>SUM(C22:C24)</f>
        <v>0</v>
      </c>
      <c r="D21" s="372">
        <f>SUM(D22:D24)</f>
        <v>0</v>
      </c>
      <c r="E21" s="373" t="str">
        <f t="shared" si="2"/>
        <v/>
      </c>
      <c r="F21" s="366" t="str">
        <f t="shared" si="0"/>
        <v>否</v>
      </c>
      <c r="G21" s="350" t="str">
        <f t="shared" si="1"/>
        <v>款</v>
      </c>
    </row>
    <row r="22" s="343" customFormat="1" ht="36" hidden="1" customHeight="1" spans="1:7">
      <c r="A22" s="368" t="s">
        <v>2698</v>
      </c>
      <c r="B22" s="367" t="s">
        <v>2699</v>
      </c>
      <c r="C22" s="369"/>
      <c r="D22" s="369"/>
      <c r="E22" s="370" t="str">
        <f t="shared" si="2"/>
        <v/>
      </c>
      <c r="F22" s="366" t="str">
        <f t="shared" si="0"/>
        <v>否</v>
      </c>
      <c r="G22" s="350" t="str">
        <f t="shared" si="1"/>
        <v>项</v>
      </c>
    </row>
    <row r="23" s="343" customFormat="1" ht="36" hidden="1" customHeight="1" spans="1:7">
      <c r="A23" s="368" t="s">
        <v>2700</v>
      </c>
      <c r="B23" s="367" t="s">
        <v>2701</v>
      </c>
      <c r="C23" s="369"/>
      <c r="D23" s="369"/>
      <c r="E23" s="370" t="str">
        <f t="shared" si="2"/>
        <v/>
      </c>
      <c r="F23" s="366" t="str">
        <f t="shared" si="0"/>
        <v>否</v>
      </c>
      <c r="G23" s="350" t="str">
        <f t="shared" si="1"/>
        <v>项</v>
      </c>
    </row>
    <row r="24" s="343" customFormat="1" ht="36" hidden="1" customHeight="1" spans="1:7">
      <c r="A24" s="368" t="s">
        <v>2702</v>
      </c>
      <c r="B24" s="367" t="s">
        <v>2703</v>
      </c>
      <c r="C24" s="369"/>
      <c r="D24" s="369"/>
      <c r="E24" s="370" t="str">
        <f t="shared" si="2"/>
        <v/>
      </c>
      <c r="F24" s="366" t="str">
        <f t="shared" si="0"/>
        <v>否</v>
      </c>
      <c r="G24" s="350" t="str">
        <f t="shared" si="1"/>
        <v>项</v>
      </c>
    </row>
    <row r="25" s="343" customFormat="1" ht="36" hidden="1" customHeight="1" spans="1:7">
      <c r="A25" s="362" t="s">
        <v>2704</v>
      </c>
      <c r="B25" s="363" t="s">
        <v>2705</v>
      </c>
      <c r="C25" s="372">
        <f>SUM(C26:C28)</f>
        <v>0</v>
      </c>
      <c r="D25" s="372">
        <f>SUM(D26:D28)</f>
        <v>0</v>
      </c>
      <c r="E25" s="373" t="str">
        <f t="shared" si="2"/>
        <v/>
      </c>
      <c r="F25" s="366" t="str">
        <f t="shared" si="0"/>
        <v>否</v>
      </c>
      <c r="G25" s="350" t="str">
        <f t="shared" si="1"/>
        <v>款</v>
      </c>
    </row>
    <row r="26" s="343" customFormat="1" ht="36" hidden="1" customHeight="1" spans="1:7">
      <c r="A26" s="368" t="s">
        <v>2706</v>
      </c>
      <c r="B26" s="367" t="s">
        <v>2699</v>
      </c>
      <c r="C26" s="369"/>
      <c r="D26" s="369"/>
      <c r="E26" s="370" t="str">
        <f t="shared" si="2"/>
        <v/>
      </c>
      <c r="F26" s="366" t="str">
        <f t="shared" si="0"/>
        <v>否</v>
      </c>
      <c r="G26" s="350" t="str">
        <f t="shared" si="1"/>
        <v>项</v>
      </c>
    </row>
    <row r="27" s="343" customFormat="1" ht="36" hidden="1" customHeight="1" spans="1:7">
      <c r="A27" s="368" t="s">
        <v>2707</v>
      </c>
      <c r="B27" s="367" t="s">
        <v>2701</v>
      </c>
      <c r="C27" s="369"/>
      <c r="D27" s="369"/>
      <c r="E27" s="370" t="str">
        <f t="shared" si="2"/>
        <v/>
      </c>
      <c r="F27" s="366" t="str">
        <f t="shared" si="0"/>
        <v>否</v>
      </c>
      <c r="G27" s="350" t="str">
        <f t="shared" si="1"/>
        <v>项</v>
      </c>
    </row>
    <row r="28" s="343" customFormat="1" ht="36" hidden="1" customHeight="1" spans="1:7">
      <c r="A28" s="368" t="s">
        <v>2708</v>
      </c>
      <c r="B28" s="367" t="s">
        <v>2709</v>
      </c>
      <c r="C28" s="369"/>
      <c r="D28" s="369"/>
      <c r="E28" s="370" t="str">
        <f t="shared" si="2"/>
        <v/>
      </c>
      <c r="F28" s="366" t="str">
        <f t="shared" si="0"/>
        <v>否</v>
      </c>
      <c r="G28" s="350" t="str">
        <f t="shared" si="1"/>
        <v>项</v>
      </c>
    </row>
    <row r="29" s="346" customFormat="1" ht="36" hidden="1" customHeight="1" spans="1:7">
      <c r="A29" s="362" t="s">
        <v>2710</v>
      </c>
      <c r="B29" s="363" t="s">
        <v>2711</v>
      </c>
      <c r="C29" s="372">
        <f>SUM(C30:C31)</f>
        <v>0</v>
      </c>
      <c r="D29" s="372">
        <f>SUM(D30:D31)</f>
        <v>0</v>
      </c>
      <c r="E29" s="373" t="str">
        <f t="shared" si="2"/>
        <v/>
      </c>
      <c r="F29" s="366" t="str">
        <f t="shared" si="0"/>
        <v>否</v>
      </c>
      <c r="G29" s="350" t="str">
        <f t="shared" si="1"/>
        <v>款</v>
      </c>
    </row>
    <row r="30" s="343" customFormat="1" ht="36" hidden="1" customHeight="1" spans="1:7">
      <c r="A30" s="368" t="s">
        <v>2712</v>
      </c>
      <c r="B30" s="367" t="s">
        <v>2701</v>
      </c>
      <c r="C30" s="369"/>
      <c r="D30" s="369"/>
      <c r="E30" s="370" t="str">
        <f t="shared" si="2"/>
        <v/>
      </c>
      <c r="F30" s="366" t="str">
        <f t="shared" si="0"/>
        <v>否</v>
      </c>
      <c r="G30" s="350" t="str">
        <f t="shared" si="1"/>
        <v>项</v>
      </c>
    </row>
    <row r="31" s="343" customFormat="1" ht="36" hidden="1" customHeight="1" spans="1:7">
      <c r="A31" s="368" t="s">
        <v>2713</v>
      </c>
      <c r="B31" s="367" t="s">
        <v>2714</v>
      </c>
      <c r="C31" s="369"/>
      <c r="D31" s="369"/>
      <c r="E31" s="370" t="str">
        <f t="shared" si="2"/>
        <v/>
      </c>
      <c r="F31" s="366" t="str">
        <f t="shared" si="0"/>
        <v>否</v>
      </c>
      <c r="G31" s="350" t="str">
        <f t="shared" si="1"/>
        <v>项</v>
      </c>
    </row>
    <row r="32" s="343" customFormat="1" ht="36" customHeight="1" spans="1:7">
      <c r="A32" s="362" t="s">
        <v>87</v>
      </c>
      <c r="B32" s="363" t="s">
        <v>2715</v>
      </c>
      <c r="C32" s="364"/>
      <c r="D32" s="364"/>
      <c r="E32" s="365"/>
      <c r="F32" s="366" t="str">
        <f t="shared" si="0"/>
        <v>是</v>
      </c>
      <c r="G32" s="350" t="str">
        <f t="shared" si="1"/>
        <v>类</v>
      </c>
    </row>
    <row r="33" s="343" customFormat="1" ht="36" hidden="1" customHeight="1" spans="1:7">
      <c r="A33" s="362" t="s">
        <v>2716</v>
      </c>
      <c r="B33" s="363" t="s">
        <v>2717</v>
      </c>
      <c r="C33" s="372">
        <f>SUM(C34:C37)</f>
        <v>0</v>
      </c>
      <c r="D33" s="372">
        <f>SUM(D34:D37)</f>
        <v>0</v>
      </c>
      <c r="E33" s="373" t="str">
        <f t="shared" si="2"/>
        <v/>
      </c>
      <c r="F33" s="366" t="str">
        <f t="shared" si="0"/>
        <v>否</v>
      </c>
      <c r="G33" s="350" t="str">
        <f t="shared" si="1"/>
        <v>款</v>
      </c>
    </row>
    <row r="34" s="343" customFormat="1" ht="36" hidden="1" customHeight="1" spans="1:7">
      <c r="A34" s="368">
        <v>2116001</v>
      </c>
      <c r="B34" s="367" t="s">
        <v>2718</v>
      </c>
      <c r="C34" s="369">
        <f>SUM(C35:C42)</f>
        <v>0</v>
      </c>
      <c r="D34" s="369">
        <f>SUM(D35:D42)</f>
        <v>0</v>
      </c>
      <c r="E34" s="370" t="str">
        <f t="shared" si="2"/>
        <v/>
      </c>
      <c r="F34" s="366" t="str">
        <f t="shared" si="0"/>
        <v>否</v>
      </c>
      <c r="G34" s="350" t="str">
        <f t="shared" si="1"/>
        <v>项</v>
      </c>
    </row>
    <row r="35" s="343" customFormat="1" ht="36" hidden="1" customHeight="1" spans="1:7">
      <c r="A35" s="368">
        <v>2116002</v>
      </c>
      <c r="B35" s="367" t="s">
        <v>2719</v>
      </c>
      <c r="C35" s="369"/>
      <c r="D35" s="369"/>
      <c r="E35" s="370" t="str">
        <f t="shared" si="2"/>
        <v/>
      </c>
      <c r="F35" s="366" t="str">
        <f t="shared" si="0"/>
        <v>否</v>
      </c>
      <c r="G35" s="350" t="str">
        <f t="shared" si="1"/>
        <v>项</v>
      </c>
    </row>
    <row r="36" s="343" customFormat="1" ht="36" hidden="1" customHeight="1" spans="1:7">
      <c r="A36" s="368">
        <v>2116003</v>
      </c>
      <c r="B36" s="367" t="s">
        <v>2720</v>
      </c>
      <c r="C36" s="369"/>
      <c r="D36" s="369"/>
      <c r="E36" s="370" t="str">
        <f t="shared" si="2"/>
        <v/>
      </c>
      <c r="F36" s="366" t="str">
        <f t="shared" si="0"/>
        <v>否</v>
      </c>
      <c r="G36" s="350" t="str">
        <f t="shared" si="1"/>
        <v>项</v>
      </c>
    </row>
    <row r="37" s="346" customFormat="1" ht="36" hidden="1" customHeight="1" spans="1:7">
      <c r="A37" s="368">
        <v>2116099</v>
      </c>
      <c r="B37" s="367" t="s">
        <v>2721</v>
      </c>
      <c r="C37" s="369"/>
      <c r="D37" s="369"/>
      <c r="E37" s="370" t="str">
        <f t="shared" si="2"/>
        <v/>
      </c>
      <c r="F37" s="366" t="str">
        <f t="shared" si="0"/>
        <v>否</v>
      </c>
      <c r="G37" s="350" t="str">
        <f t="shared" si="1"/>
        <v>项</v>
      </c>
    </row>
    <row r="38" s="343" customFormat="1" ht="36" hidden="1" customHeight="1" spans="1:7">
      <c r="A38" s="362">
        <v>21161</v>
      </c>
      <c r="B38" s="363" t="s">
        <v>2722</v>
      </c>
      <c r="C38" s="372">
        <f>SUM(C39:C42)</f>
        <v>0</v>
      </c>
      <c r="D38" s="372">
        <f>SUM(D39:D42)</f>
        <v>0</v>
      </c>
      <c r="E38" s="373" t="str">
        <f t="shared" si="2"/>
        <v/>
      </c>
      <c r="F38" s="366" t="str">
        <f t="shared" si="0"/>
        <v>否</v>
      </c>
      <c r="G38" s="350" t="str">
        <f t="shared" si="1"/>
        <v>款</v>
      </c>
    </row>
    <row r="39" s="343" customFormat="1" ht="36" hidden="1" customHeight="1" spans="1:7">
      <c r="A39" s="368">
        <v>2116101</v>
      </c>
      <c r="B39" s="367" t="s">
        <v>2723</v>
      </c>
      <c r="C39" s="369"/>
      <c r="D39" s="369"/>
      <c r="E39" s="370" t="str">
        <f t="shared" si="2"/>
        <v/>
      </c>
      <c r="F39" s="366" t="str">
        <f t="shared" si="0"/>
        <v>否</v>
      </c>
      <c r="G39" s="350" t="str">
        <f t="shared" si="1"/>
        <v>项</v>
      </c>
    </row>
    <row r="40" s="343" customFormat="1" ht="36" hidden="1" customHeight="1" spans="1:7">
      <c r="A40" s="368">
        <v>2116102</v>
      </c>
      <c r="B40" s="367" t="s">
        <v>2724</v>
      </c>
      <c r="C40" s="369"/>
      <c r="D40" s="369"/>
      <c r="E40" s="370" t="str">
        <f t="shared" si="2"/>
        <v/>
      </c>
      <c r="F40" s="366" t="str">
        <f t="shared" si="0"/>
        <v>否</v>
      </c>
      <c r="G40" s="350" t="str">
        <f t="shared" si="1"/>
        <v>项</v>
      </c>
    </row>
    <row r="41" s="343" customFormat="1" ht="36" hidden="1" customHeight="1" spans="1:7">
      <c r="A41" s="368">
        <v>2116103</v>
      </c>
      <c r="B41" s="367" t="s">
        <v>2725</v>
      </c>
      <c r="C41" s="369"/>
      <c r="D41" s="369"/>
      <c r="E41" s="370" t="str">
        <f t="shared" si="2"/>
        <v/>
      </c>
      <c r="F41" s="366" t="str">
        <f t="shared" si="0"/>
        <v>否</v>
      </c>
      <c r="G41" s="350" t="str">
        <f t="shared" si="1"/>
        <v>项</v>
      </c>
    </row>
    <row r="42" s="343" customFormat="1" ht="36" hidden="1" customHeight="1" spans="1:7">
      <c r="A42" s="368">
        <v>2116104</v>
      </c>
      <c r="B42" s="367" t="s">
        <v>2726</v>
      </c>
      <c r="C42" s="369"/>
      <c r="D42" s="369"/>
      <c r="E42" s="370" t="str">
        <f t="shared" si="2"/>
        <v/>
      </c>
      <c r="F42" s="366" t="str">
        <f t="shared" si="0"/>
        <v>否</v>
      </c>
      <c r="G42" s="350" t="str">
        <f t="shared" si="1"/>
        <v>项</v>
      </c>
    </row>
    <row r="43" s="343" customFormat="1" ht="36" customHeight="1" spans="1:7">
      <c r="A43" s="362" t="s">
        <v>89</v>
      </c>
      <c r="B43" s="363" t="s">
        <v>2727</v>
      </c>
      <c r="C43" s="364">
        <v>13068</v>
      </c>
      <c r="D43" s="364">
        <v>5058</v>
      </c>
      <c r="E43" s="365">
        <f>D43/C43-1</f>
        <v>-0.613</v>
      </c>
      <c r="F43" s="366" t="str">
        <f t="shared" si="0"/>
        <v>是</v>
      </c>
      <c r="G43" s="350" t="str">
        <f t="shared" si="1"/>
        <v>类</v>
      </c>
    </row>
    <row r="44" s="343" customFormat="1" ht="36" customHeight="1" spans="1:7">
      <c r="A44" s="362" t="s">
        <v>2728</v>
      </c>
      <c r="B44" s="363" t="s">
        <v>2729</v>
      </c>
      <c r="C44" s="364">
        <v>13068</v>
      </c>
      <c r="D44" s="364">
        <v>5058</v>
      </c>
      <c r="E44" s="365">
        <f>D44/C44-1</f>
        <v>-0.613</v>
      </c>
      <c r="F44" s="366" t="str">
        <f t="shared" si="0"/>
        <v>是</v>
      </c>
      <c r="G44" s="350" t="str">
        <f t="shared" si="1"/>
        <v>款</v>
      </c>
    </row>
    <row r="45" s="343" customFormat="1" ht="36" hidden="1" customHeight="1" spans="1:7">
      <c r="A45" s="368" t="s">
        <v>2730</v>
      </c>
      <c r="B45" s="367" t="s">
        <v>2731</v>
      </c>
      <c r="C45" s="369"/>
      <c r="D45" s="369"/>
      <c r="E45" s="370" t="str">
        <f t="shared" si="2"/>
        <v/>
      </c>
      <c r="F45" s="366" t="str">
        <f t="shared" si="0"/>
        <v>否</v>
      </c>
      <c r="G45" s="350" t="str">
        <f t="shared" si="1"/>
        <v>项</v>
      </c>
    </row>
    <row r="46" s="343" customFormat="1" ht="36" hidden="1" customHeight="1" spans="1:7">
      <c r="A46" s="368" t="s">
        <v>2732</v>
      </c>
      <c r="B46" s="367" t="s">
        <v>2733</v>
      </c>
      <c r="C46" s="369"/>
      <c r="D46" s="369"/>
      <c r="E46" s="370" t="str">
        <f t="shared" si="2"/>
        <v/>
      </c>
      <c r="F46" s="366" t="str">
        <f t="shared" si="0"/>
        <v>否</v>
      </c>
      <c r="G46" s="350" t="str">
        <f t="shared" si="1"/>
        <v>项</v>
      </c>
    </row>
    <row r="47" s="343" customFormat="1" ht="36" hidden="1" customHeight="1" spans="1:7">
      <c r="A47" s="368" t="s">
        <v>2734</v>
      </c>
      <c r="B47" s="367" t="s">
        <v>2735</v>
      </c>
      <c r="C47" s="369"/>
      <c r="D47" s="369"/>
      <c r="E47" s="370" t="str">
        <f t="shared" si="2"/>
        <v/>
      </c>
      <c r="F47" s="366" t="str">
        <f t="shared" si="0"/>
        <v>否</v>
      </c>
      <c r="G47" s="350" t="str">
        <f t="shared" si="1"/>
        <v>项</v>
      </c>
    </row>
    <row r="48" s="343" customFormat="1" ht="36" hidden="1" customHeight="1" spans="1:7">
      <c r="A48" s="368" t="s">
        <v>2736</v>
      </c>
      <c r="B48" s="367" t="s">
        <v>2737</v>
      </c>
      <c r="C48" s="369"/>
      <c r="D48" s="369"/>
      <c r="E48" s="370" t="str">
        <f t="shared" si="2"/>
        <v/>
      </c>
      <c r="F48" s="366" t="str">
        <f t="shared" si="0"/>
        <v>否</v>
      </c>
      <c r="G48" s="350" t="str">
        <f t="shared" si="1"/>
        <v>项</v>
      </c>
    </row>
    <row r="49" s="343" customFormat="1" ht="36" hidden="1" customHeight="1" spans="1:7">
      <c r="A49" s="368" t="s">
        <v>2738</v>
      </c>
      <c r="B49" s="367" t="s">
        <v>2739</v>
      </c>
      <c r="C49" s="369"/>
      <c r="D49" s="369"/>
      <c r="E49" s="370" t="str">
        <f t="shared" si="2"/>
        <v/>
      </c>
      <c r="F49" s="366" t="str">
        <f t="shared" si="0"/>
        <v>否</v>
      </c>
      <c r="G49" s="350" t="str">
        <f t="shared" si="1"/>
        <v>项</v>
      </c>
    </row>
    <row r="50" s="343" customFormat="1" ht="36" hidden="1" customHeight="1" spans="1:7">
      <c r="A50" s="368" t="s">
        <v>2740</v>
      </c>
      <c r="B50" s="367" t="s">
        <v>2741</v>
      </c>
      <c r="C50" s="369"/>
      <c r="D50" s="369"/>
      <c r="E50" s="370" t="str">
        <f t="shared" si="2"/>
        <v/>
      </c>
      <c r="F50" s="366" t="str">
        <f t="shared" si="0"/>
        <v>否</v>
      </c>
      <c r="G50" s="350" t="str">
        <f t="shared" si="1"/>
        <v>项</v>
      </c>
    </row>
    <row r="51" s="343" customFormat="1" ht="36" hidden="1" customHeight="1" spans="1:7">
      <c r="A51" s="368" t="s">
        <v>2742</v>
      </c>
      <c r="B51" s="367" t="s">
        <v>2743</v>
      </c>
      <c r="C51" s="369"/>
      <c r="D51" s="369"/>
      <c r="E51" s="370" t="str">
        <f t="shared" si="2"/>
        <v/>
      </c>
      <c r="F51" s="366" t="str">
        <f t="shared" si="0"/>
        <v>否</v>
      </c>
      <c r="G51" s="350" t="str">
        <f t="shared" si="1"/>
        <v>项</v>
      </c>
    </row>
    <row r="52" s="343" customFormat="1" ht="36" hidden="1" customHeight="1" spans="1:7">
      <c r="A52" s="368" t="s">
        <v>2744</v>
      </c>
      <c r="B52" s="367" t="s">
        <v>2745</v>
      </c>
      <c r="C52" s="369"/>
      <c r="D52" s="369"/>
      <c r="E52" s="370" t="str">
        <f t="shared" si="2"/>
        <v/>
      </c>
      <c r="F52" s="366" t="str">
        <f t="shared" si="0"/>
        <v>否</v>
      </c>
      <c r="G52" s="350" t="str">
        <f t="shared" si="1"/>
        <v>项</v>
      </c>
    </row>
    <row r="53" s="343" customFormat="1" ht="36" hidden="1" customHeight="1" spans="1:7">
      <c r="A53" s="368" t="s">
        <v>2746</v>
      </c>
      <c r="B53" s="367" t="s">
        <v>2747</v>
      </c>
      <c r="C53" s="369"/>
      <c r="D53" s="369"/>
      <c r="E53" s="370" t="str">
        <f t="shared" si="2"/>
        <v/>
      </c>
      <c r="F53" s="366" t="str">
        <f t="shared" si="0"/>
        <v>否</v>
      </c>
      <c r="G53" s="350" t="str">
        <f t="shared" si="1"/>
        <v>项</v>
      </c>
    </row>
    <row r="54" s="343" customFormat="1" ht="36" hidden="1" customHeight="1" spans="1:7">
      <c r="A54" s="368" t="s">
        <v>2748</v>
      </c>
      <c r="B54" s="367" t="s">
        <v>2749</v>
      </c>
      <c r="C54" s="369"/>
      <c r="D54" s="369"/>
      <c r="E54" s="370" t="str">
        <f t="shared" si="2"/>
        <v/>
      </c>
      <c r="F54" s="366" t="str">
        <f t="shared" si="0"/>
        <v>否</v>
      </c>
      <c r="G54" s="350" t="str">
        <f t="shared" si="1"/>
        <v>项</v>
      </c>
    </row>
    <row r="55" s="343" customFormat="1" ht="36" hidden="1" customHeight="1" spans="1:7">
      <c r="A55" s="368" t="s">
        <v>2750</v>
      </c>
      <c r="B55" s="367" t="s">
        <v>2751</v>
      </c>
      <c r="C55" s="369"/>
      <c r="D55" s="369"/>
      <c r="E55" s="370" t="str">
        <f t="shared" si="2"/>
        <v/>
      </c>
      <c r="F55" s="366" t="str">
        <f t="shared" si="0"/>
        <v>否</v>
      </c>
      <c r="G55" s="350" t="str">
        <f t="shared" si="1"/>
        <v>项</v>
      </c>
    </row>
    <row r="56" s="343" customFormat="1" ht="36" customHeight="1" spans="1:7">
      <c r="A56" s="368" t="s">
        <v>2752</v>
      </c>
      <c r="B56" s="367" t="s">
        <v>2753</v>
      </c>
      <c r="C56" s="371"/>
      <c r="D56" s="371"/>
      <c r="E56" s="365"/>
      <c r="F56" s="366" t="str">
        <f t="shared" si="0"/>
        <v>否</v>
      </c>
      <c r="G56" s="350" t="str">
        <f t="shared" si="1"/>
        <v>项</v>
      </c>
    </row>
    <row r="57" s="343" customFormat="1" ht="36" hidden="1" customHeight="1" spans="1:7">
      <c r="A57" s="362" t="s">
        <v>2754</v>
      </c>
      <c r="B57" s="363" t="s">
        <v>2755</v>
      </c>
      <c r="C57" s="372">
        <f>SUM(C58:C60)</f>
        <v>0</v>
      </c>
      <c r="D57" s="372">
        <f>SUM(D58:D60)</f>
        <v>0</v>
      </c>
      <c r="E57" s="373" t="str">
        <f t="shared" si="2"/>
        <v/>
      </c>
      <c r="F57" s="366" t="str">
        <f t="shared" si="0"/>
        <v>否</v>
      </c>
      <c r="G57" s="350" t="str">
        <f t="shared" si="1"/>
        <v>款</v>
      </c>
    </row>
    <row r="58" s="343" customFormat="1" ht="36" hidden="1" customHeight="1" spans="1:7">
      <c r="A58" s="368" t="s">
        <v>2756</v>
      </c>
      <c r="B58" s="367" t="s">
        <v>2731</v>
      </c>
      <c r="C58" s="369"/>
      <c r="D58" s="369"/>
      <c r="E58" s="370" t="str">
        <f t="shared" si="2"/>
        <v/>
      </c>
      <c r="F58" s="366" t="str">
        <f t="shared" si="0"/>
        <v>否</v>
      </c>
      <c r="G58" s="350" t="str">
        <f t="shared" si="1"/>
        <v>项</v>
      </c>
    </row>
    <row r="59" s="343" customFormat="1" ht="36" hidden="1" customHeight="1" spans="1:7">
      <c r="A59" s="368" t="s">
        <v>2757</v>
      </c>
      <c r="B59" s="367" t="s">
        <v>2733</v>
      </c>
      <c r="C59" s="369"/>
      <c r="D59" s="369"/>
      <c r="E59" s="370" t="str">
        <f t="shared" si="2"/>
        <v/>
      </c>
      <c r="F59" s="366" t="str">
        <f t="shared" si="0"/>
        <v>否</v>
      </c>
      <c r="G59" s="350" t="str">
        <f t="shared" si="1"/>
        <v>项</v>
      </c>
    </row>
    <row r="60" s="343" customFormat="1" ht="36" hidden="1" customHeight="1" spans="1:7">
      <c r="A60" s="368" t="s">
        <v>2758</v>
      </c>
      <c r="B60" s="367" t="s">
        <v>2759</v>
      </c>
      <c r="C60" s="369"/>
      <c r="D60" s="369"/>
      <c r="E60" s="370" t="str">
        <f t="shared" si="2"/>
        <v/>
      </c>
      <c r="F60" s="366" t="str">
        <f t="shared" si="0"/>
        <v>否</v>
      </c>
      <c r="G60" s="350" t="str">
        <f t="shared" si="1"/>
        <v>项</v>
      </c>
    </row>
    <row r="61" s="343" customFormat="1" ht="36" hidden="1" customHeight="1" spans="1:7">
      <c r="A61" s="362" t="s">
        <v>2760</v>
      </c>
      <c r="B61" s="363" t="s">
        <v>2761</v>
      </c>
      <c r="C61" s="372"/>
      <c r="D61" s="372"/>
      <c r="E61" s="373" t="str">
        <f t="shared" si="2"/>
        <v/>
      </c>
      <c r="F61" s="366" t="str">
        <f t="shared" si="0"/>
        <v>否</v>
      </c>
      <c r="G61" s="350" t="str">
        <f t="shared" si="1"/>
        <v>款</v>
      </c>
    </row>
    <row r="62" s="343" customFormat="1" ht="36" hidden="1" customHeight="1" spans="1:7">
      <c r="A62" s="362" t="s">
        <v>2762</v>
      </c>
      <c r="B62" s="363" t="s">
        <v>2763</v>
      </c>
      <c r="C62" s="372">
        <f>SUM(C63:C67)</f>
        <v>0</v>
      </c>
      <c r="D62" s="372">
        <f>SUM(D63:D67)</f>
        <v>0</v>
      </c>
      <c r="E62" s="373" t="str">
        <f t="shared" si="2"/>
        <v/>
      </c>
      <c r="F62" s="366" t="str">
        <f t="shared" si="0"/>
        <v>否</v>
      </c>
      <c r="G62" s="350" t="str">
        <f t="shared" si="1"/>
        <v>款</v>
      </c>
    </row>
    <row r="63" s="343" customFormat="1" ht="36" hidden="1" customHeight="1" spans="1:7">
      <c r="A63" s="368" t="s">
        <v>2764</v>
      </c>
      <c r="B63" s="367" t="s">
        <v>2765</v>
      </c>
      <c r="C63" s="369"/>
      <c r="D63" s="369"/>
      <c r="E63" s="370" t="str">
        <f t="shared" si="2"/>
        <v/>
      </c>
      <c r="F63" s="366" t="str">
        <f t="shared" si="0"/>
        <v>否</v>
      </c>
      <c r="G63" s="350" t="str">
        <f t="shared" si="1"/>
        <v>项</v>
      </c>
    </row>
    <row r="64" s="343" customFormat="1" ht="36" hidden="1" customHeight="1" spans="1:7">
      <c r="A64" s="368" t="s">
        <v>2766</v>
      </c>
      <c r="B64" s="367" t="s">
        <v>2767</v>
      </c>
      <c r="C64" s="369"/>
      <c r="D64" s="369"/>
      <c r="E64" s="370" t="str">
        <f t="shared" si="2"/>
        <v/>
      </c>
      <c r="F64" s="366" t="str">
        <f t="shared" si="0"/>
        <v>否</v>
      </c>
      <c r="G64" s="350" t="str">
        <f t="shared" si="1"/>
        <v>项</v>
      </c>
    </row>
    <row r="65" s="343" customFormat="1" ht="36" hidden="1" customHeight="1" spans="1:7">
      <c r="A65" s="368" t="s">
        <v>2768</v>
      </c>
      <c r="B65" s="367" t="s">
        <v>2769</v>
      </c>
      <c r="C65" s="369"/>
      <c r="D65" s="369"/>
      <c r="E65" s="370" t="str">
        <f t="shared" si="2"/>
        <v/>
      </c>
      <c r="F65" s="366" t="str">
        <f t="shared" si="0"/>
        <v>否</v>
      </c>
      <c r="G65" s="350" t="str">
        <f t="shared" si="1"/>
        <v>项</v>
      </c>
    </row>
    <row r="66" s="343" customFormat="1" ht="36" hidden="1" customHeight="1" spans="1:7">
      <c r="A66" s="368" t="s">
        <v>2770</v>
      </c>
      <c r="B66" s="367" t="s">
        <v>2771</v>
      </c>
      <c r="C66" s="369"/>
      <c r="D66" s="369"/>
      <c r="E66" s="370" t="str">
        <f t="shared" si="2"/>
        <v/>
      </c>
      <c r="F66" s="366" t="str">
        <f t="shared" si="0"/>
        <v>否</v>
      </c>
      <c r="G66" s="350" t="str">
        <f t="shared" si="1"/>
        <v>项</v>
      </c>
    </row>
    <row r="67" s="343" customFormat="1" ht="36" hidden="1" customHeight="1" spans="1:7">
      <c r="A67" s="368" t="s">
        <v>2772</v>
      </c>
      <c r="B67" s="367" t="s">
        <v>2773</v>
      </c>
      <c r="C67" s="369"/>
      <c r="D67" s="369"/>
      <c r="E67" s="370" t="str">
        <f t="shared" si="2"/>
        <v/>
      </c>
      <c r="F67" s="366" t="str">
        <f t="shared" si="0"/>
        <v>否</v>
      </c>
      <c r="G67" s="350" t="str">
        <f t="shared" si="1"/>
        <v>项</v>
      </c>
    </row>
    <row r="68" s="343" customFormat="1" ht="36" hidden="1" customHeight="1" spans="1:7">
      <c r="A68" s="362" t="s">
        <v>2774</v>
      </c>
      <c r="B68" s="363" t="s">
        <v>2775</v>
      </c>
      <c r="C68" s="372">
        <f>SUM(C69:C71)</f>
        <v>0</v>
      </c>
      <c r="D68" s="372">
        <f>SUM(D69:D71)</f>
        <v>0</v>
      </c>
      <c r="E68" s="373" t="str">
        <f t="shared" ref="E68:E131" si="3">IF(C68&gt;0,D68/C68-1,IF(C68&lt;0,-(D68/C68-1),""))</f>
        <v/>
      </c>
      <c r="F68" s="366" t="str">
        <f t="shared" ref="F68:F131" si="4">IF(LEN(A68)=3,"是",IF(B68&lt;&gt;"",IF(SUM(C68:D68)&lt;&gt;0,"是","否"),"是"))</f>
        <v>否</v>
      </c>
      <c r="G68" s="350" t="str">
        <f t="shared" ref="G68:G131" si="5">IF(LEN(A68)=3,"类",IF(LEN(A68)=5,"款","项"))</f>
        <v>款</v>
      </c>
    </row>
    <row r="69" s="343" customFormat="1" ht="36" hidden="1" customHeight="1" spans="1:7">
      <c r="A69" s="368" t="s">
        <v>2776</v>
      </c>
      <c r="B69" s="367" t="s">
        <v>2777</v>
      </c>
      <c r="C69" s="369"/>
      <c r="D69" s="369"/>
      <c r="E69" s="370" t="str">
        <f t="shared" si="3"/>
        <v/>
      </c>
      <c r="F69" s="366" t="str">
        <f t="shared" si="4"/>
        <v>否</v>
      </c>
      <c r="G69" s="350" t="str">
        <f t="shared" si="5"/>
        <v>项</v>
      </c>
    </row>
    <row r="70" s="343" customFormat="1" ht="36" hidden="1" customHeight="1" spans="1:7">
      <c r="A70" s="368" t="s">
        <v>2778</v>
      </c>
      <c r="B70" s="367" t="s">
        <v>2779</v>
      </c>
      <c r="C70" s="369"/>
      <c r="D70" s="369"/>
      <c r="E70" s="370" t="str">
        <f t="shared" si="3"/>
        <v/>
      </c>
      <c r="F70" s="366" t="str">
        <f t="shared" si="4"/>
        <v>否</v>
      </c>
      <c r="G70" s="350" t="str">
        <f t="shared" si="5"/>
        <v>项</v>
      </c>
    </row>
    <row r="71" s="343" customFormat="1" ht="36" hidden="1" customHeight="1" spans="1:7">
      <c r="A71" s="368" t="s">
        <v>2780</v>
      </c>
      <c r="B71" s="367" t="s">
        <v>2781</v>
      </c>
      <c r="C71" s="369"/>
      <c r="D71" s="369"/>
      <c r="E71" s="370" t="str">
        <f t="shared" si="3"/>
        <v/>
      </c>
      <c r="F71" s="366" t="str">
        <f t="shared" si="4"/>
        <v>否</v>
      </c>
      <c r="G71" s="350" t="str">
        <f t="shared" si="5"/>
        <v>项</v>
      </c>
    </row>
    <row r="72" s="343" customFormat="1" ht="36" hidden="1" customHeight="1" spans="1:7">
      <c r="A72" s="362" t="s">
        <v>2782</v>
      </c>
      <c r="B72" s="363" t="s">
        <v>2783</v>
      </c>
      <c r="C72" s="372">
        <f>SUM(C73:C75)</f>
        <v>0</v>
      </c>
      <c r="D72" s="372">
        <f>SUM(D73:D75)</f>
        <v>0</v>
      </c>
      <c r="E72" s="373" t="str">
        <f t="shared" si="3"/>
        <v/>
      </c>
      <c r="F72" s="366" t="str">
        <f t="shared" si="4"/>
        <v>否</v>
      </c>
      <c r="G72" s="350" t="str">
        <f t="shared" si="5"/>
        <v>款</v>
      </c>
    </row>
    <row r="73" s="343" customFormat="1" ht="36" hidden="1" customHeight="1" spans="1:7">
      <c r="A73" s="368" t="s">
        <v>2784</v>
      </c>
      <c r="B73" s="367" t="s">
        <v>2731</v>
      </c>
      <c r="C73" s="369"/>
      <c r="D73" s="369"/>
      <c r="E73" s="370" t="str">
        <f t="shared" si="3"/>
        <v/>
      </c>
      <c r="F73" s="366" t="str">
        <f t="shared" si="4"/>
        <v>否</v>
      </c>
      <c r="G73" s="350" t="str">
        <f t="shared" si="5"/>
        <v>项</v>
      </c>
    </row>
    <row r="74" s="343" customFormat="1" ht="36" hidden="1" customHeight="1" spans="1:7">
      <c r="A74" s="368" t="s">
        <v>2785</v>
      </c>
      <c r="B74" s="367" t="s">
        <v>2733</v>
      </c>
      <c r="C74" s="369"/>
      <c r="D74" s="369"/>
      <c r="E74" s="370" t="str">
        <f t="shared" si="3"/>
        <v/>
      </c>
      <c r="F74" s="366" t="str">
        <f t="shared" si="4"/>
        <v>否</v>
      </c>
      <c r="G74" s="350" t="str">
        <f t="shared" si="5"/>
        <v>项</v>
      </c>
    </row>
    <row r="75" s="343" customFormat="1" ht="36" hidden="1" customHeight="1" spans="1:7">
      <c r="A75" s="368" t="s">
        <v>2786</v>
      </c>
      <c r="B75" s="367" t="s">
        <v>2787</v>
      </c>
      <c r="C75" s="369"/>
      <c r="D75" s="369"/>
      <c r="E75" s="370" t="str">
        <f t="shared" si="3"/>
        <v/>
      </c>
      <c r="F75" s="366" t="str">
        <f t="shared" si="4"/>
        <v>否</v>
      </c>
      <c r="G75" s="350" t="str">
        <f t="shared" si="5"/>
        <v>项</v>
      </c>
    </row>
    <row r="76" s="343" customFormat="1" ht="36" hidden="1" customHeight="1" spans="1:7">
      <c r="A76" s="362" t="s">
        <v>2788</v>
      </c>
      <c r="B76" s="363" t="s">
        <v>2789</v>
      </c>
      <c r="C76" s="372">
        <f>SUM(C77:C79)</f>
        <v>0</v>
      </c>
      <c r="D76" s="372">
        <f>SUM(D77:D79)</f>
        <v>0</v>
      </c>
      <c r="E76" s="373" t="str">
        <f t="shared" si="3"/>
        <v/>
      </c>
      <c r="F76" s="366" t="str">
        <f t="shared" si="4"/>
        <v>否</v>
      </c>
      <c r="G76" s="350" t="str">
        <f t="shared" si="5"/>
        <v>款</v>
      </c>
    </row>
    <row r="77" s="343" customFormat="1" ht="36" hidden="1" customHeight="1" spans="1:7">
      <c r="A77" s="368" t="s">
        <v>2790</v>
      </c>
      <c r="B77" s="367" t="s">
        <v>2731</v>
      </c>
      <c r="C77" s="369"/>
      <c r="D77" s="369"/>
      <c r="E77" s="370" t="str">
        <f t="shared" si="3"/>
        <v/>
      </c>
      <c r="F77" s="366" t="str">
        <f t="shared" si="4"/>
        <v>否</v>
      </c>
      <c r="G77" s="350" t="str">
        <f t="shared" si="5"/>
        <v>项</v>
      </c>
    </row>
    <row r="78" s="343" customFormat="1" ht="36" hidden="1" customHeight="1" spans="1:7">
      <c r="A78" s="368" t="s">
        <v>2791</v>
      </c>
      <c r="B78" s="367" t="s">
        <v>2733</v>
      </c>
      <c r="C78" s="369"/>
      <c r="D78" s="369"/>
      <c r="E78" s="370" t="str">
        <f t="shared" si="3"/>
        <v/>
      </c>
      <c r="F78" s="366" t="str">
        <f t="shared" si="4"/>
        <v>否</v>
      </c>
      <c r="G78" s="350" t="str">
        <f t="shared" si="5"/>
        <v>项</v>
      </c>
    </row>
    <row r="79" s="343" customFormat="1" ht="36" hidden="1" customHeight="1" spans="1:7">
      <c r="A79" s="368" t="s">
        <v>2792</v>
      </c>
      <c r="B79" s="367" t="s">
        <v>2793</v>
      </c>
      <c r="C79" s="369"/>
      <c r="D79" s="369"/>
      <c r="E79" s="370" t="str">
        <f t="shared" si="3"/>
        <v/>
      </c>
      <c r="F79" s="366" t="str">
        <f t="shared" si="4"/>
        <v>否</v>
      </c>
      <c r="G79" s="350" t="str">
        <f t="shared" si="5"/>
        <v>项</v>
      </c>
    </row>
    <row r="80" s="343" customFormat="1" ht="36" hidden="1" customHeight="1" spans="1:7">
      <c r="A80" s="362" t="s">
        <v>2794</v>
      </c>
      <c r="B80" s="363" t="s">
        <v>2795</v>
      </c>
      <c r="C80" s="372">
        <f>SUM(C81:C85)</f>
        <v>0</v>
      </c>
      <c r="D80" s="372">
        <f>SUM(D81:D85)</f>
        <v>0</v>
      </c>
      <c r="E80" s="373" t="str">
        <f t="shared" si="3"/>
        <v/>
      </c>
      <c r="F80" s="366" t="str">
        <f t="shared" si="4"/>
        <v>否</v>
      </c>
      <c r="G80" s="350" t="str">
        <f t="shared" si="5"/>
        <v>款</v>
      </c>
    </row>
    <row r="81" s="343" customFormat="1" ht="36" hidden="1" customHeight="1" spans="1:7">
      <c r="A81" s="368" t="s">
        <v>2796</v>
      </c>
      <c r="B81" s="367" t="s">
        <v>2765</v>
      </c>
      <c r="C81" s="369"/>
      <c r="D81" s="369"/>
      <c r="E81" s="370" t="str">
        <f t="shared" si="3"/>
        <v/>
      </c>
      <c r="F81" s="366" t="str">
        <f t="shared" si="4"/>
        <v>否</v>
      </c>
      <c r="G81" s="350" t="str">
        <f t="shared" si="5"/>
        <v>项</v>
      </c>
    </row>
    <row r="82" s="343" customFormat="1" ht="36" hidden="1" customHeight="1" spans="1:7">
      <c r="A82" s="368" t="s">
        <v>2797</v>
      </c>
      <c r="B82" s="367" t="s">
        <v>2767</v>
      </c>
      <c r="C82" s="369"/>
      <c r="D82" s="369"/>
      <c r="E82" s="370" t="str">
        <f t="shared" si="3"/>
        <v/>
      </c>
      <c r="F82" s="366" t="str">
        <f t="shared" si="4"/>
        <v>否</v>
      </c>
      <c r="G82" s="350" t="str">
        <f t="shared" si="5"/>
        <v>项</v>
      </c>
    </row>
    <row r="83" s="343" customFormat="1" ht="36" hidden="1" customHeight="1" spans="1:7">
      <c r="A83" s="368" t="s">
        <v>2798</v>
      </c>
      <c r="B83" s="367" t="s">
        <v>2769</v>
      </c>
      <c r="C83" s="369"/>
      <c r="D83" s="369"/>
      <c r="E83" s="370" t="str">
        <f t="shared" si="3"/>
        <v/>
      </c>
      <c r="F83" s="366" t="str">
        <f t="shared" si="4"/>
        <v>否</v>
      </c>
      <c r="G83" s="350" t="str">
        <f t="shared" si="5"/>
        <v>项</v>
      </c>
    </row>
    <row r="84" s="343" customFormat="1" ht="36" hidden="1" customHeight="1" spans="1:7">
      <c r="A84" s="368" t="s">
        <v>2799</v>
      </c>
      <c r="B84" s="367" t="s">
        <v>2771</v>
      </c>
      <c r="C84" s="369"/>
      <c r="D84" s="369"/>
      <c r="E84" s="370" t="str">
        <f t="shared" si="3"/>
        <v/>
      </c>
      <c r="F84" s="366" t="str">
        <f t="shared" si="4"/>
        <v>否</v>
      </c>
      <c r="G84" s="350" t="str">
        <f t="shared" si="5"/>
        <v>项</v>
      </c>
    </row>
    <row r="85" s="343" customFormat="1" ht="36" hidden="1" customHeight="1" spans="1:7">
      <c r="A85" s="368" t="s">
        <v>2800</v>
      </c>
      <c r="B85" s="367" t="s">
        <v>2801</v>
      </c>
      <c r="C85" s="369"/>
      <c r="D85" s="369"/>
      <c r="E85" s="370" t="str">
        <f t="shared" si="3"/>
        <v/>
      </c>
      <c r="F85" s="366" t="str">
        <f t="shared" si="4"/>
        <v>否</v>
      </c>
      <c r="G85" s="350" t="str">
        <f t="shared" si="5"/>
        <v>项</v>
      </c>
    </row>
    <row r="86" s="343" customFormat="1" ht="36" hidden="1" customHeight="1" spans="1:7">
      <c r="A86" s="362" t="s">
        <v>2802</v>
      </c>
      <c r="B86" s="363" t="s">
        <v>2803</v>
      </c>
      <c r="C86" s="372">
        <f>SUM(C87:C88)</f>
        <v>0</v>
      </c>
      <c r="D86" s="372">
        <f>SUM(D87:D88)</f>
        <v>0</v>
      </c>
      <c r="E86" s="373" t="str">
        <f t="shared" si="3"/>
        <v/>
      </c>
      <c r="F86" s="366" t="str">
        <f t="shared" si="4"/>
        <v>否</v>
      </c>
      <c r="G86" s="350" t="str">
        <f t="shared" si="5"/>
        <v>款</v>
      </c>
    </row>
    <row r="87" s="343" customFormat="1" ht="36" hidden="1" customHeight="1" spans="1:7">
      <c r="A87" s="368" t="s">
        <v>2804</v>
      </c>
      <c r="B87" s="367" t="s">
        <v>2777</v>
      </c>
      <c r="C87" s="369"/>
      <c r="D87" s="369"/>
      <c r="E87" s="370" t="str">
        <f t="shared" si="3"/>
        <v/>
      </c>
      <c r="F87" s="366" t="str">
        <f t="shared" si="4"/>
        <v>否</v>
      </c>
      <c r="G87" s="350" t="str">
        <f t="shared" si="5"/>
        <v>项</v>
      </c>
    </row>
    <row r="88" s="343" customFormat="1" ht="36" hidden="1" customHeight="1" spans="1:7">
      <c r="A88" s="368" t="s">
        <v>2805</v>
      </c>
      <c r="B88" s="367" t="s">
        <v>2806</v>
      </c>
      <c r="C88" s="369"/>
      <c r="D88" s="369"/>
      <c r="E88" s="370" t="str">
        <f t="shared" si="3"/>
        <v/>
      </c>
      <c r="F88" s="366" t="str">
        <f t="shared" si="4"/>
        <v>否</v>
      </c>
      <c r="G88" s="350" t="str">
        <f t="shared" si="5"/>
        <v>项</v>
      </c>
    </row>
    <row r="89" s="343" customFormat="1" ht="36" hidden="1" customHeight="1" spans="1:7">
      <c r="A89" s="362" t="s">
        <v>2807</v>
      </c>
      <c r="B89" s="363" t="s">
        <v>2808</v>
      </c>
      <c r="C89" s="372">
        <f>SUM(C90:C97)</f>
        <v>0</v>
      </c>
      <c r="D89" s="372">
        <f>SUM(D90:D97)</f>
        <v>0</v>
      </c>
      <c r="E89" s="373" t="str">
        <f t="shared" si="3"/>
        <v/>
      </c>
      <c r="F89" s="366" t="str">
        <f t="shared" si="4"/>
        <v>否</v>
      </c>
      <c r="G89" s="350" t="str">
        <f t="shared" si="5"/>
        <v>款</v>
      </c>
    </row>
    <row r="90" s="343" customFormat="1" ht="36" hidden="1" customHeight="1" spans="1:7">
      <c r="A90" s="368" t="s">
        <v>2809</v>
      </c>
      <c r="B90" s="367" t="s">
        <v>2731</v>
      </c>
      <c r="C90" s="369"/>
      <c r="D90" s="369"/>
      <c r="E90" s="370" t="str">
        <f t="shared" si="3"/>
        <v/>
      </c>
      <c r="F90" s="366" t="str">
        <f t="shared" si="4"/>
        <v>否</v>
      </c>
      <c r="G90" s="350" t="str">
        <f t="shared" si="5"/>
        <v>项</v>
      </c>
    </row>
    <row r="91" s="343" customFormat="1" ht="36" hidden="1" customHeight="1" spans="1:7">
      <c r="A91" s="368" t="s">
        <v>2810</v>
      </c>
      <c r="B91" s="367" t="s">
        <v>2733</v>
      </c>
      <c r="C91" s="369"/>
      <c r="D91" s="369"/>
      <c r="E91" s="370" t="str">
        <f t="shared" si="3"/>
        <v/>
      </c>
      <c r="F91" s="366" t="str">
        <f t="shared" si="4"/>
        <v>否</v>
      </c>
      <c r="G91" s="350" t="str">
        <f t="shared" si="5"/>
        <v>项</v>
      </c>
    </row>
    <row r="92" s="343" customFormat="1" ht="36" hidden="1" customHeight="1" spans="1:7">
      <c r="A92" s="368" t="s">
        <v>2811</v>
      </c>
      <c r="B92" s="367" t="s">
        <v>2735</v>
      </c>
      <c r="C92" s="369"/>
      <c r="D92" s="369"/>
      <c r="E92" s="370" t="str">
        <f t="shared" si="3"/>
        <v/>
      </c>
      <c r="F92" s="366" t="str">
        <f t="shared" si="4"/>
        <v>否</v>
      </c>
      <c r="G92" s="350" t="str">
        <f t="shared" si="5"/>
        <v>项</v>
      </c>
    </row>
    <row r="93" s="343" customFormat="1" ht="36" hidden="1" customHeight="1" spans="1:7">
      <c r="A93" s="368" t="s">
        <v>2812</v>
      </c>
      <c r="B93" s="367" t="s">
        <v>2737</v>
      </c>
      <c r="C93" s="369"/>
      <c r="D93" s="369"/>
      <c r="E93" s="370" t="str">
        <f t="shared" si="3"/>
        <v/>
      </c>
      <c r="F93" s="366" t="str">
        <f t="shared" si="4"/>
        <v>否</v>
      </c>
      <c r="G93" s="350" t="str">
        <f t="shared" si="5"/>
        <v>项</v>
      </c>
    </row>
    <row r="94" s="343" customFormat="1" ht="36" hidden="1" customHeight="1" spans="1:7">
      <c r="A94" s="368" t="s">
        <v>2813</v>
      </c>
      <c r="B94" s="367" t="s">
        <v>2743</v>
      </c>
      <c r="C94" s="369"/>
      <c r="D94" s="369"/>
      <c r="E94" s="370" t="str">
        <f t="shared" si="3"/>
        <v/>
      </c>
      <c r="F94" s="366" t="str">
        <f t="shared" si="4"/>
        <v>否</v>
      </c>
      <c r="G94" s="350" t="str">
        <f t="shared" si="5"/>
        <v>项</v>
      </c>
    </row>
    <row r="95" s="343" customFormat="1" ht="36" hidden="1" customHeight="1" spans="1:7">
      <c r="A95" s="368" t="s">
        <v>2814</v>
      </c>
      <c r="B95" s="367" t="s">
        <v>2747</v>
      </c>
      <c r="C95" s="369"/>
      <c r="D95" s="369"/>
      <c r="E95" s="370" t="str">
        <f t="shared" si="3"/>
        <v/>
      </c>
      <c r="F95" s="366" t="str">
        <f t="shared" si="4"/>
        <v>否</v>
      </c>
      <c r="G95" s="350" t="str">
        <f t="shared" si="5"/>
        <v>项</v>
      </c>
    </row>
    <row r="96" s="343" customFormat="1" ht="36" hidden="1" customHeight="1" spans="1:7">
      <c r="A96" s="368" t="s">
        <v>2815</v>
      </c>
      <c r="B96" s="367" t="s">
        <v>2749</v>
      </c>
      <c r="C96" s="369"/>
      <c r="D96" s="369"/>
      <c r="E96" s="370" t="str">
        <f t="shared" si="3"/>
        <v/>
      </c>
      <c r="F96" s="366" t="str">
        <f t="shared" si="4"/>
        <v>否</v>
      </c>
      <c r="G96" s="350" t="str">
        <f t="shared" si="5"/>
        <v>项</v>
      </c>
    </row>
    <row r="97" s="343" customFormat="1" ht="36" hidden="1" customHeight="1" spans="1:7">
      <c r="A97" s="368" t="s">
        <v>2816</v>
      </c>
      <c r="B97" s="367" t="s">
        <v>2817</v>
      </c>
      <c r="C97" s="369"/>
      <c r="D97" s="369"/>
      <c r="E97" s="370" t="str">
        <f t="shared" si="3"/>
        <v/>
      </c>
      <c r="F97" s="366" t="str">
        <f t="shared" si="4"/>
        <v>否</v>
      </c>
      <c r="G97" s="350" t="str">
        <f t="shared" si="5"/>
        <v>项</v>
      </c>
    </row>
    <row r="98" s="343" customFormat="1" ht="36" customHeight="1" spans="1:7">
      <c r="A98" s="362" t="s">
        <v>91</v>
      </c>
      <c r="B98" s="363" t="s">
        <v>2818</v>
      </c>
      <c r="C98" s="364">
        <v>615</v>
      </c>
      <c r="D98" s="364">
        <v>396</v>
      </c>
      <c r="E98" s="365">
        <f>D98/C98-1</f>
        <v>-0.356</v>
      </c>
      <c r="F98" s="366" t="str">
        <f t="shared" si="4"/>
        <v>是</v>
      </c>
      <c r="G98" s="350" t="str">
        <f t="shared" si="5"/>
        <v>类</v>
      </c>
    </row>
    <row r="99" s="343" customFormat="1" ht="36" customHeight="1" spans="1:7">
      <c r="A99" s="362" t="s">
        <v>2819</v>
      </c>
      <c r="B99" s="363" t="s">
        <v>2820</v>
      </c>
      <c r="C99" s="364">
        <v>615</v>
      </c>
      <c r="D99" s="364">
        <v>396</v>
      </c>
      <c r="E99" s="365">
        <f>D99/C99-1</f>
        <v>-0.356</v>
      </c>
      <c r="F99" s="366" t="str">
        <f t="shared" si="4"/>
        <v>是</v>
      </c>
      <c r="G99" s="350" t="str">
        <f t="shared" si="5"/>
        <v>款</v>
      </c>
    </row>
    <row r="100" s="343" customFormat="1" ht="36" hidden="1" customHeight="1" spans="1:7">
      <c r="A100" s="368" t="s">
        <v>2821</v>
      </c>
      <c r="B100" s="367" t="s">
        <v>2701</v>
      </c>
      <c r="C100" s="369"/>
      <c r="D100" s="369"/>
      <c r="E100" s="370" t="str">
        <f t="shared" si="3"/>
        <v/>
      </c>
      <c r="F100" s="366" t="str">
        <f t="shared" si="4"/>
        <v>否</v>
      </c>
      <c r="G100" s="350" t="str">
        <f t="shared" si="5"/>
        <v>项</v>
      </c>
    </row>
    <row r="101" s="343" customFormat="1" ht="36" hidden="1" customHeight="1" spans="1:7">
      <c r="A101" s="368" t="s">
        <v>2822</v>
      </c>
      <c r="B101" s="367" t="s">
        <v>2823</v>
      </c>
      <c r="C101" s="369"/>
      <c r="D101" s="369"/>
      <c r="E101" s="370" t="str">
        <f t="shared" si="3"/>
        <v/>
      </c>
      <c r="F101" s="366" t="str">
        <f t="shared" si="4"/>
        <v>否</v>
      </c>
      <c r="G101" s="350" t="str">
        <f t="shared" si="5"/>
        <v>项</v>
      </c>
    </row>
    <row r="102" s="343" customFormat="1" ht="36" hidden="1" customHeight="1" spans="1:7">
      <c r="A102" s="368" t="s">
        <v>2824</v>
      </c>
      <c r="B102" s="367" t="s">
        <v>2825</v>
      </c>
      <c r="C102" s="369"/>
      <c r="D102" s="369"/>
      <c r="E102" s="370" t="str">
        <f t="shared" si="3"/>
        <v/>
      </c>
      <c r="F102" s="366" t="str">
        <f t="shared" si="4"/>
        <v>否</v>
      </c>
      <c r="G102" s="350" t="str">
        <f t="shared" si="5"/>
        <v>项</v>
      </c>
    </row>
    <row r="103" s="343" customFormat="1" ht="36" customHeight="1" spans="1:7">
      <c r="A103" s="368" t="s">
        <v>2826</v>
      </c>
      <c r="B103" s="367" t="s">
        <v>2827</v>
      </c>
      <c r="C103" s="364">
        <v>615</v>
      </c>
      <c r="D103" s="364">
        <v>396</v>
      </c>
      <c r="E103" s="365">
        <f>D103/C103-1</f>
        <v>-0.356</v>
      </c>
      <c r="F103" s="366" t="str">
        <f t="shared" si="4"/>
        <v>是</v>
      </c>
      <c r="G103" s="350" t="str">
        <f t="shared" si="5"/>
        <v>项</v>
      </c>
    </row>
    <row r="104" s="343" customFormat="1" ht="36" hidden="1" customHeight="1" spans="1:7">
      <c r="A104" s="362" t="s">
        <v>2828</v>
      </c>
      <c r="B104" s="363" t="s">
        <v>2829</v>
      </c>
      <c r="C104" s="372">
        <f>SUM(C105:C108)</f>
        <v>0</v>
      </c>
      <c r="D104" s="372">
        <f>SUM(D105:D108)</f>
        <v>0</v>
      </c>
      <c r="E104" s="373" t="str">
        <f t="shared" si="3"/>
        <v/>
      </c>
      <c r="F104" s="366" t="str">
        <f t="shared" si="4"/>
        <v>否</v>
      </c>
      <c r="G104" s="350" t="str">
        <f t="shared" si="5"/>
        <v>款</v>
      </c>
    </row>
    <row r="105" s="343" customFormat="1" ht="36" hidden="1" customHeight="1" spans="1:7">
      <c r="A105" s="368" t="s">
        <v>2830</v>
      </c>
      <c r="B105" s="367" t="s">
        <v>2701</v>
      </c>
      <c r="C105" s="369"/>
      <c r="D105" s="369"/>
      <c r="E105" s="370" t="str">
        <f t="shared" si="3"/>
        <v/>
      </c>
      <c r="F105" s="366" t="str">
        <f t="shared" si="4"/>
        <v>否</v>
      </c>
      <c r="G105" s="350" t="str">
        <f t="shared" si="5"/>
        <v>项</v>
      </c>
    </row>
    <row r="106" s="343" customFormat="1" ht="36" hidden="1" customHeight="1" spans="1:7">
      <c r="A106" s="368" t="s">
        <v>2831</v>
      </c>
      <c r="B106" s="367" t="s">
        <v>2823</v>
      </c>
      <c r="C106" s="369"/>
      <c r="D106" s="369"/>
      <c r="E106" s="370" t="str">
        <f t="shared" si="3"/>
        <v/>
      </c>
      <c r="F106" s="366" t="str">
        <f t="shared" si="4"/>
        <v>否</v>
      </c>
      <c r="G106" s="350" t="str">
        <f t="shared" si="5"/>
        <v>项</v>
      </c>
    </row>
    <row r="107" s="343" customFormat="1" ht="36" hidden="1" customHeight="1" spans="1:7">
      <c r="A107" s="368" t="s">
        <v>2832</v>
      </c>
      <c r="B107" s="367" t="s">
        <v>2833</v>
      </c>
      <c r="C107" s="369"/>
      <c r="D107" s="369"/>
      <c r="E107" s="370" t="str">
        <f t="shared" si="3"/>
        <v/>
      </c>
      <c r="F107" s="366" t="str">
        <f t="shared" si="4"/>
        <v>否</v>
      </c>
      <c r="G107" s="350" t="str">
        <f t="shared" si="5"/>
        <v>项</v>
      </c>
    </row>
    <row r="108" s="343" customFormat="1" ht="36" hidden="1" customHeight="1" spans="1:7">
      <c r="A108" s="368" t="s">
        <v>2834</v>
      </c>
      <c r="B108" s="367" t="s">
        <v>2835</v>
      </c>
      <c r="C108" s="369"/>
      <c r="D108" s="369"/>
      <c r="E108" s="370" t="str">
        <f t="shared" si="3"/>
        <v/>
      </c>
      <c r="F108" s="366" t="str">
        <f t="shared" si="4"/>
        <v>否</v>
      </c>
      <c r="G108" s="350" t="str">
        <f t="shared" si="5"/>
        <v>项</v>
      </c>
    </row>
    <row r="109" s="343" customFormat="1" ht="36" customHeight="1" spans="1:7">
      <c r="A109" s="362" t="s">
        <v>2836</v>
      </c>
      <c r="B109" s="363" t="s">
        <v>2837</v>
      </c>
      <c r="C109" s="364"/>
      <c r="D109" s="364"/>
      <c r="E109" s="365"/>
      <c r="F109" s="366" t="str">
        <f t="shared" si="4"/>
        <v>否</v>
      </c>
      <c r="G109" s="350" t="str">
        <f t="shared" si="5"/>
        <v>款</v>
      </c>
    </row>
    <row r="110" s="343" customFormat="1" ht="36" hidden="1" customHeight="1" spans="1:7">
      <c r="A110" s="368" t="s">
        <v>2838</v>
      </c>
      <c r="B110" s="367" t="s">
        <v>2839</v>
      </c>
      <c r="C110" s="369"/>
      <c r="D110" s="369"/>
      <c r="E110" s="370" t="str">
        <f t="shared" si="3"/>
        <v/>
      </c>
      <c r="F110" s="366" t="str">
        <f t="shared" si="4"/>
        <v>否</v>
      </c>
      <c r="G110" s="350" t="str">
        <f t="shared" si="5"/>
        <v>项</v>
      </c>
    </row>
    <row r="111" s="343" customFormat="1" ht="36" hidden="1" customHeight="1" spans="1:7">
      <c r="A111" s="368" t="s">
        <v>2840</v>
      </c>
      <c r="B111" s="367" t="s">
        <v>2841</v>
      </c>
      <c r="C111" s="369"/>
      <c r="D111" s="369"/>
      <c r="E111" s="370" t="str">
        <f t="shared" si="3"/>
        <v/>
      </c>
      <c r="F111" s="366" t="str">
        <f t="shared" si="4"/>
        <v>否</v>
      </c>
      <c r="G111" s="350" t="str">
        <f t="shared" si="5"/>
        <v>项</v>
      </c>
    </row>
    <row r="112" s="343" customFormat="1" ht="36" hidden="1" customHeight="1" spans="1:7">
      <c r="A112" s="368" t="s">
        <v>2842</v>
      </c>
      <c r="B112" s="367" t="s">
        <v>2843</v>
      </c>
      <c r="C112" s="369"/>
      <c r="D112" s="369"/>
      <c r="E112" s="370" t="str">
        <f t="shared" si="3"/>
        <v/>
      </c>
      <c r="F112" s="366" t="str">
        <f t="shared" si="4"/>
        <v>否</v>
      </c>
      <c r="G112" s="350" t="str">
        <f t="shared" si="5"/>
        <v>项</v>
      </c>
    </row>
    <row r="113" s="343" customFormat="1" ht="36" customHeight="1" spans="1:7">
      <c r="A113" s="368" t="s">
        <v>2844</v>
      </c>
      <c r="B113" s="367" t="s">
        <v>2845</v>
      </c>
      <c r="C113" s="371"/>
      <c r="D113" s="371"/>
      <c r="E113" s="374"/>
      <c r="F113" s="366" t="str">
        <f t="shared" si="4"/>
        <v>否</v>
      </c>
      <c r="G113" s="350" t="str">
        <f t="shared" si="5"/>
        <v>项</v>
      </c>
    </row>
    <row r="114" s="343" customFormat="1" ht="36" hidden="1" customHeight="1" spans="1:7">
      <c r="A114" s="375">
        <v>21370</v>
      </c>
      <c r="B114" s="363" t="s">
        <v>2846</v>
      </c>
      <c r="C114" s="372">
        <f>SUM(C115:C116)</f>
        <v>0</v>
      </c>
      <c r="D114" s="372">
        <f>SUM(D115:D116)</f>
        <v>0</v>
      </c>
      <c r="E114" s="373" t="str">
        <f t="shared" si="3"/>
        <v/>
      </c>
      <c r="F114" s="366" t="str">
        <f t="shared" si="4"/>
        <v>否</v>
      </c>
      <c r="G114" s="350" t="str">
        <f t="shared" si="5"/>
        <v>款</v>
      </c>
    </row>
    <row r="115" s="343" customFormat="1" ht="36" hidden="1" customHeight="1" spans="1:7">
      <c r="A115" s="376">
        <v>2137001</v>
      </c>
      <c r="B115" s="367" t="s">
        <v>2701</v>
      </c>
      <c r="C115" s="369"/>
      <c r="D115" s="369"/>
      <c r="E115" s="370" t="str">
        <f t="shared" si="3"/>
        <v/>
      </c>
      <c r="F115" s="366" t="str">
        <f t="shared" si="4"/>
        <v>否</v>
      </c>
      <c r="G115" s="350" t="str">
        <f t="shared" si="5"/>
        <v>项</v>
      </c>
    </row>
    <row r="116" s="343" customFormat="1" ht="36" hidden="1" customHeight="1" spans="1:7">
      <c r="A116" s="376">
        <v>2137099</v>
      </c>
      <c r="B116" s="367" t="s">
        <v>2847</v>
      </c>
      <c r="C116" s="369"/>
      <c r="D116" s="369"/>
      <c r="E116" s="370" t="str">
        <f t="shared" si="3"/>
        <v/>
      </c>
      <c r="F116" s="366" t="str">
        <f t="shared" si="4"/>
        <v>否</v>
      </c>
      <c r="G116" s="350" t="str">
        <f t="shared" si="5"/>
        <v>项</v>
      </c>
    </row>
    <row r="117" s="343" customFormat="1" ht="36" hidden="1" customHeight="1" spans="1:7">
      <c r="A117" s="375">
        <v>21371</v>
      </c>
      <c r="B117" s="363" t="s">
        <v>2848</v>
      </c>
      <c r="C117" s="372">
        <f>SUM(C118:C121)</f>
        <v>0</v>
      </c>
      <c r="D117" s="372">
        <f>SUM(D118:D121)</f>
        <v>0</v>
      </c>
      <c r="E117" s="373" t="str">
        <f t="shared" si="3"/>
        <v/>
      </c>
      <c r="F117" s="366" t="str">
        <f t="shared" si="4"/>
        <v>否</v>
      </c>
      <c r="G117" s="350" t="str">
        <f t="shared" si="5"/>
        <v>款</v>
      </c>
    </row>
    <row r="118" s="343" customFormat="1" ht="36" hidden="1" customHeight="1" spans="1:7">
      <c r="A118" s="376">
        <v>2137101</v>
      </c>
      <c r="B118" s="367" t="s">
        <v>2839</v>
      </c>
      <c r="C118" s="369"/>
      <c r="D118" s="369"/>
      <c r="E118" s="370" t="str">
        <f t="shared" si="3"/>
        <v/>
      </c>
      <c r="F118" s="366" t="str">
        <f t="shared" si="4"/>
        <v>否</v>
      </c>
      <c r="G118" s="350" t="str">
        <f t="shared" si="5"/>
        <v>项</v>
      </c>
    </row>
    <row r="119" s="343" customFormat="1" ht="36" hidden="1" customHeight="1" spans="1:7">
      <c r="A119" s="376">
        <v>2137102</v>
      </c>
      <c r="B119" s="367" t="s">
        <v>2849</v>
      </c>
      <c r="C119" s="369"/>
      <c r="D119" s="369"/>
      <c r="E119" s="370" t="str">
        <f t="shared" si="3"/>
        <v/>
      </c>
      <c r="F119" s="366" t="str">
        <f t="shared" si="4"/>
        <v>否</v>
      </c>
      <c r="G119" s="350" t="str">
        <f t="shared" si="5"/>
        <v>项</v>
      </c>
    </row>
    <row r="120" s="343" customFormat="1" ht="36" hidden="1" customHeight="1" spans="1:7">
      <c r="A120" s="376">
        <v>2137103</v>
      </c>
      <c r="B120" s="367" t="s">
        <v>2843</v>
      </c>
      <c r="C120" s="369"/>
      <c r="D120" s="369"/>
      <c r="E120" s="370" t="str">
        <f t="shared" si="3"/>
        <v/>
      </c>
      <c r="F120" s="366" t="str">
        <f t="shared" si="4"/>
        <v>否</v>
      </c>
      <c r="G120" s="350" t="str">
        <f t="shared" si="5"/>
        <v>项</v>
      </c>
    </row>
    <row r="121" s="343" customFormat="1" ht="36" hidden="1" customHeight="1" spans="1:7">
      <c r="A121" s="376">
        <v>2137199</v>
      </c>
      <c r="B121" s="367" t="s">
        <v>2850</v>
      </c>
      <c r="C121" s="369"/>
      <c r="D121" s="369"/>
      <c r="E121" s="370" t="str">
        <f t="shared" si="3"/>
        <v/>
      </c>
      <c r="F121" s="366" t="str">
        <f t="shared" si="4"/>
        <v>否</v>
      </c>
      <c r="G121" s="350" t="str">
        <f t="shared" si="5"/>
        <v>项</v>
      </c>
    </row>
    <row r="122" s="343" customFormat="1" ht="36" customHeight="1" spans="1:7">
      <c r="A122" s="362" t="s">
        <v>93</v>
      </c>
      <c r="B122" s="363" t="s">
        <v>2851</v>
      </c>
      <c r="C122" s="364"/>
      <c r="D122" s="364"/>
      <c r="E122" s="365"/>
      <c r="F122" s="366" t="str">
        <f t="shared" si="4"/>
        <v>是</v>
      </c>
      <c r="G122" s="350" t="str">
        <f t="shared" si="5"/>
        <v>类</v>
      </c>
    </row>
    <row r="123" s="343" customFormat="1" ht="36" hidden="1" customHeight="1" spans="1:7">
      <c r="A123" s="362" t="s">
        <v>2852</v>
      </c>
      <c r="B123" s="363" t="s">
        <v>2853</v>
      </c>
      <c r="C123" s="372">
        <f>SUM(C124:C127)</f>
        <v>0</v>
      </c>
      <c r="D123" s="372">
        <f>SUM(D124:D127)</f>
        <v>0</v>
      </c>
      <c r="E123" s="373" t="str">
        <f t="shared" si="3"/>
        <v/>
      </c>
      <c r="F123" s="366" t="str">
        <f t="shared" si="4"/>
        <v>否</v>
      </c>
      <c r="G123" s="350" t="str">
        <f t="shared" si="5"/>
        <v>款</v>
      </c>
    </row>
    <row r="124" s="343" customFormat="1" ht="36" hidden="1" customHeight="1" spans="1:7">
      <c r="A124" s="368" t="s">
        <v>2854</v>
      </c>
      <c r="B124" s="367" t="s">
        <v>2855</v>
      </c>
      <c r="C124" s="369"/>
      <c r="D124" s="369"/>
      <c r="E124" s="370" t="str">
        <f t="shared" si="3"/>
        <v/>
      </c>
      <c r="F124" s="366" t="str">
        <f t="shared" si="4"/>
        <v>否</v>
      </c>
      <c r="G124" s="350" t="str">
        <f t="shared" si="5"/>
        <v>项</v>
      </c>
    </row>
    <row r="125" s="343" customFormat="1" ht="36" hidden="1" customHeight="1" spans="1:7">
      <c r="A125" s="368" t="s">
        <v>2856</v>
      </c>
      <c r="B125" s="367" t="s">
        <v>2857</v>
      </c>
      <c r="C125" s="369"/>
      <c r="D125" s="369"/>
      <c r="E125" s="370" t="str">
        <f t="shared" si="3"/>
        <v/>
      </c>
      <c r="F125" s="366" t="str">
        <f t="shared" si="4"/>
        <v>否</v>
      </c>
      <c r="G125" s="350" t="str">
        <f t="shared" si="5"/>
        <v>项</v>
      </c>
    </row>
    <row r="126" s="343" customFormat="1" ht="36" hidden="1" customHeight="1" spans="1:7">
      <c r="A126" s="368" t="s">
        <v>2858</v>
      </c>
      <c r="B126" s="367" t="s">
        <v>2859</v>
      </c>
      <c r="C126" s="369"/>
      <c r="D126" s="369"/>
      <c r="E126" s="370" t="str">
        <f t="shared" si="3"/>
        <v/>
      </c>
      <c r="F126" s="366" t="str">
        <f t="shared" si="4"/>
        <v>否</v>
      </c>
      <c r="G126" s="350" t="str">
        <f t="shared" si="5"/>
        <v>项</v>
      </c>
    </row>
    <row r="127" s="343" customFormat="1" ht="36" hidden="1" customHeight="1" spans="1:7">
      <c r="A127" s="368" t="s">
        <v>2860</v>
      </c>
      <c r="B127" s="367" t="s">
        <v>2861</v>
      </c>
      <c r="C127" s="369"/>
      <c r="D127" s="369"/>
      <c r="E127" s="370" t="str">
        <f t="shared" si="3"/>
        <v/>
      </c>
      <c r="F127" s="366" t="str">
        <f t="shared" si="4"/>
        <v>否</v>
      </c>
      <c r="G127" s="350" t="str">
        <f t="shared" si="5"/>
        <v>项</v>
      </c>
    </row>
    <row r="128" s="343" customFormat="1" ht="36" customHeight="1" spans="1:7">
      <c r="A128" s="362" t="s">
        <v>2862</v>
      </c>
      <c r="B128" s="363" t="s">
        <v>2863</v>
      </c>
      <c r="C128" s="364"/>
      <c r="D128" s="364"/>
      <c r="E128" s="365"/>
      <c r="F128" s="366" t="str">
        <f t="shared" si="4"/>
        <v>否</v>
      </c>
      <c r="G128" s="350" t="str">
        <f t="shared" si="5"/>
        <v>款</v>
      </c>
    </row>
    <row r="129" s="343" customFormat="1" ht="36" hidden="1" customHeight="1" spans="1:7">
      <c r="A129" s="368" t="s">
        <v>2864</v>
      </c>
      <c r="B129" s="367" t="s">
        <v>2859</v>
      </c>
      <c r="C129" s="369"/>
      <c r="D129" s="369"/>
      <c r="E129" s="370" t="str">
        <f t="shared" si="3"/>
        <v/>
      </c>
      <c r="F129" s="366" t="str">
        <f t="shared" si="4"/>
        <v>否</v>
      </c>
      <c r="G129" s="350" t="str">
        <f t="shared" si="5"/>
        <v>项</v>
      </c>
    </row>
    <row r="130" s="343" customFormat="1" ht="36" hidden="1" customHeight="1" spans="1:7">
      <c r="A130" s="368" t="s">
        <v>2865</v>
      </c>
      <c r="B130" s="367" t="s">
        <v>2866</v>
      </c>
      <c r="C130" s="369"/>
      <c r="D130" s="369"/>
      <c r="E130" s="370" t="str">
        <f t="shared" si="3"/>
        <v/>
      </c>
      <c r="F130" s="366" t="str">
        <f t="shared" si="4"/>
        <v>否</v>
      </c>
      <c r="G130" s="350" t="str">
        <f t="shared" si="5"/>
        <v>项</v>
      </c>
    </row>
    <row r="131" s="343" customFormat="1" ht="36" hidden="1" customHeight="1" spans="1:7">
      <c r="A131" s="368" t="s">
        <v>2867</v>
      </c>
      <c r="B131" s="367" t="s">
        <v>2868</v>
      </c>
      <c r="C131" s="369"/>
      <c r="D131" s="369"/>
      <c r="E131" s="370" t="str">
        <f t="shared" si="3"/>
        <v/>
      </c>
      <c r="F131" s="366" t="str">
        <f t="shared" si="4"/>
        <v>否</v>
      </c>
      <c r="G131" s="350" t="str">
        <f t="shared" si="5"/>
        <v>项</v>
      </c>
    </row>
    <row r="132" s="343" customFormat="1" ht="36" customHeight="1" spans="1:7">
      <c r="A132" s="368" t="s">
        <v>2869</v>
      </c>
      <c r="B132" s="367" t="s">
        <v>2870</v>
      </c>
      <c r="C132" s="371"/>
      <c r="D132" s="371"/>
      <c r="E132" s="374"/>
      <c r="F132" s="366" t="str">
        <f t="shared" ref="F132:F195" si="6">IF(LEN(A132)=3,"是",IF(B132&lt;&gt;"",IF(SUM(C132:D132)&lt;&gt;0,"是","否"),"是"))</f>
        <v>否</v>
      </c>
      <c r="G132" s="350" t="str">
        <f t="shared" ref="G132:G195" si="7">IF(LEN(A132)=3,"类",IF(LEN(A132)=5,"款","项"))</f>
        <v>项</v>
      </c>
    </row>
    <row r="133" s="343" customFormat="1" ht="36" customHeight="1" spans="1:7">
      <c r="A133" s="362" t="s">
        <v>2871</v>
      </c>
      <c r="B133" s="363" t="s">
        <v>2872</v>
      </c>
      <c r="C133" s="364"/>
      <c r="D133" s="364"/>
      <c r="E133" s="365"/>
      <c r="F133" s="366" t="str">
        <f t="shared" si="6"/>
        <v>否</v>
      </c>
      <c r="G133" s="350" t="str">
        <f t="shared" si="7"/>
        <v>款</v>
      </c>
    </row>
    <row r="134" s="343" customFormat="1" ht="36" hidden="1" customHeight="1" spans="1:7">
      <c r="A134" s="368" t="s">
        <v>2873</v>
      </c>
      <c r="B134" s="367" t="s">
        <v>2874</v>
      </c>
      <c r="C134" s="369"/>
      <c r="D134" s="369"/>
      <c r="E134" s="370" t="str">
        <f t="shared" ref="E132:E195" si="8">IF(C134&gt;0,D134/C134-1,IF(C134&lt;0,-(D134/C134-1),""))</f>
        <v/>
      </c>
      <c r="F134" s="366" t="str">
        <f t="shared" si="6"/>
        <v>否</v>
      </c>
      <c r="G134" s="350" t="str">
        <f t="shared" si="7"/>
        <v>项</v>
      </c>
    </row>
    <row r="135" s="343" customFormat="1" ht="36" customHeight="1" spans="1:7">
      <c r="A135" s="368" t="s">
        <v>2875</v>
      </c>
      <c r="B135" s="367" t="s">
        <v>2876</v>
      </c>
      <c r="C135" s="371"/>
      <c r="D135" s="371"/>
      <c r="E135" s="374"/>
      <c r="F135" s="366" t="str">
        <f t="shared" si="6"/>
        <v>否</v>
      </c>
      <c r="G135" s="350" t="str">
        <f t="shared" si="7"/>
        <v>项</v>
      </c>
    </row>
    <row r="136" s="343" customFormat="1" ht="36" customHeight="1" spans="1:7">
      <c r="A136" s="368" t="s">
        <v>2877</v>
      </c>
      <c r="B136" s="367" t="s">
        <v>2878</v>
      </c>
      <c r="C136" s="371"/>
      <c r="D136" s="371"/>
      <c r="E136" s="374"/>
      <c r="F136" s="366" t="str">
        <f t="shared" si="6"/>
        <v>否</v>
      </c>
      <c r="G136" s="350" t="str">
        <f t="shared" si="7"/>
        <v>项</v>
      </c>
    </row>
    <row r="137" s="343" customFormat="1" ht="36" hidden="1" customHeight="1" spans="1:7">
      <c r="A137" s="368" t="s">
        <v>2879</v>
      </c>
      <c r="B137" s="367" t="s">
        <v>2880</v>
      </c>
      <c r="C137" s="369"/>
      <c r="D137" s="369"/>
      <c r="E137" s="370" t="str">
        <f t="shared" si="8"/>
        <v/>
      </c>
      <c r="F137" s="366" t="str">
        <f t="shared" si="6"/>
        <v>否</v>
      </c>
      <c r="G137" s="350" t="str">
        <f t="shared" si="7"/>
        <v>项</v>
      </c>
    </row>
    <row r="138" s="343" customFormat="1" ht="36" hidden="1" customHeight="1" spans="1:7">
      <c r="A138" s="362" t="s">
        <v>2881</v>
      </c>
      <c r="B138" s="363" t="s">
        <v>2882</v>
      </c>
      <c r="C138" s="372">
        <f>SUM(C139:C146)</f>
        <v>0</v>
      </c>
      <c r="D138" s="372">
        <f>SUM(D139:D146)</f>
        <v>0</v>
      </c>
      <c r="E138" s="373" t="str">
        <f t="shared" si="8"/>
        <v/>
      </c>
      <c r="F138" s="366" t="str">
        <f t="shared" si="6"/>
        <v>否</v>
      </c>
      <c r="G138" s="350" t="str">
        <f t="shared" si="7"/>
        <v>款</v>
      </c>
    </row>
    <row r="139" s="343" customFormat="1" ht="36" hidden="1" customHeight="1" spans="1:7">
      <c r="A139" s="368" t="s">
        <v>2883</v>
      </c>
      <c r="B139" s="367" t="s">
        <v>2884</v>
      </c>
      <c r="C139" s="369"/>
      <c r="D139" s="369"/>
      <c r="E139" s="370" t="str">
        <f t="shared" si="8"/>
        <v/>
      </c>
      <c r="F139" s="366" t="str">
        <f t="shared" si="6"/>
        <v>否</v>
      </c>
      <c r="G139" s="350" t="str">
        <f t="shared" si="7"/>
        <v>项</v>
      </c>
    </row>
    <row r="140" s="343" customFormat="1" ht="36" hidden="1" customHeight="1" spans="1:7">
      <c r="A140" s="368" t="s">
        <v>2885</v>
      </c>
      <c r="B140" s="367" t="s">
        <v>2886</v>
      </c>
      <c r="C140" s="369"/>
      <c r="D140" s="369"/>
      <c r="E140" s="370" t="str">
        <f t="shared" si="8"/>
        <v/>
      </c>
      <c r="F140" s="366" t="str">
        <f t="shared" si="6"/>
        <v>否</v>
      </c>
      <c r="G140" s="350" t="str">
        <f t="shared" si="7"/>
        <v>项</v>
      </c>
    </row>
    <row r="141" s="343" customFormat="1" ht="36" hidden="1" customHeight="1" spans="1:7">
      <c r="A141" s="368" t="s">
        <v>2887</v>
      </c>
      <c r="B141" s="367" t="s">
        <v>2888</v>
      </c>
      <c r="C141" s="369"/>
      <c r="D141" s="369"/>
      <c r="E141" s="370" t="str">
        <f t="shared" si="8"/>
        <v/>
      </c>
      <c r="F141" s="366" t="str">
        <f t="shared" si="6"/>
        <v>否</v>
      </c>
      <c r="G141" s="350" t="str">
        <f t="shared" si="7"/>
        <v>项</v>
      </c>
    </row>
    <row r="142" s="343" customFormat="1" ht="36" hidden="1" customHeight="1" spans="1:7">
      <c r="A142" s="368" t="s">
        <v>2889</v>
      </c>
      <c r="B142" s="367" t="s">
        <v>2890</v>
      </c>
      <c r="C142" s="369"/>
      <c r="D142" s="369"/>
      <c r="E142" s="370" t="str">
        <f t="shared" si="8"/>
        <v/>
      </c>
      <c r="F142" s="366" t="str">
        <f t="shared" si="6"/>
        <v>否</v>
      </c>
      <c r="G142" s="350" t="str">
        <f t="shared" si="7"/>
        <v>项</v>
      </c>
    </row>
    <row r="143" s="343" customFormat="1" ht="36" hidden="1" customHeight="1" spans="1:7">
      <c r="A143" s="368" t="s">
        <v>2891</v>
      </c>
      <c r="B143" s="367" t="s">
        <v>2892</v>
      </c>
      <c r="C143" s="369"/>
      <c r="D143" s="369"/>
      <c r="E143" s="370" t="str">
        <f t="shared" si="8"/>
        <v/>
      </c>
      <c r="F143" s="366" t="str">
        <f t="shared" si="6"/>
        <v>否</v>
      </c>
      <c r="G143" s="350" t="str">
        <f t="shared" si="7"/>
        <v>项</v>
      </c>
    </row>
    <row r="144" s="343" customFormat="1" ht="36" hidden="1" customHeight="1" spans="1:7">
      <c r="A144" s="368" t="s">
        <v>2893</v>
      </c>
      <c r="B144" s="367" t="s">
        <v>2894</v>
      </c>
      <c r="C144" s="369"/>
      <c r="D144" s="369"/>
      <c r="E144" s="370" t="str">
        <f t="shared" si="8"/>
        <v/>
      </c>
      <c r="F144" s="366" t="str">
        <f t="shared" si="6"/>
        <v>否</v>
      </c>
      <c r="G144" s="350" t="str">
        <f t="shared" si="7"/>
        <v>项</v>
      </c>
    </row>
    <row r="145" s="343" customFormat="1" ht="36" hidden="1" customHeight="1" spans="1:7">
      <c r="A145" s="368" t="s">
        <v>2895</v>
      </c>
      <c r="B145" s="367" t="s">
        <v>2896</v>
      </c>
      <c r="C145" s="369"/>
      <c r="D145" s="369"/>
      <c r="E145" s="370" t="str">
        <f t="shared" si="8"/>
        <v/>
      </c>
      <c r="F145" s="366" t="str">
        <f t="shared" si="6"/>
        <v>否</v>
      </c>
      <c r="G145" s="350" t="str">
        <f t="shared" si="7"/>
        <v>项</v>
      </c>
    </row>
    <row r="146" s="343" customFormat="1" ht="36" hidden="1" customHeight="1" spans="1:7">
      <c r="A146" s="368" t="s">
        <v>2897</v>
      </c>
      <c r="B146" s="367" t="s">
        <v>2898</v>
      </c>
      <c r="C146" s="369"/>
      <c r="D146" s="369"/>
      <c r="E146" s="370" t="str">
        <f t="shared" si="8"/>
        <v/>
      </c>
      <c r="F146" s="366" t="str">
        <f t="shared" si="6"/>
        <v>否</v>
      </c>
      <c r="G146" s="350" t="str">
        <f t="shared" si="7"/>
        <v>项</v>
      </c>
    </row>
    <row r="147" s="343" customFormat="1" ht="36" hidden="1" customHeight="1" spans="1:7">
      <c r="A147" s="362" t="s">
        <v>2899</v>
      </c>
      <c r="B147" s="363" t="s">
        <v>2900</v>
      </c>
      <c r="C147" s="372">
        <f>SUM(C148:C153)</f>
        <v>0</v>
      </c>
      <c r="D147" s="372">
        <f>SUM(D148:D153)</f>
        <v>0</v>
      </c>
      <c r="E147" s="373" t="str">
        <f t="shared" si="8"/>
        <v/>
      </c>
      <c r="F147" s="366" t="str">
        <f t="shared" si="6"/>
        <v>否</v>
      </c>
      <c r="G147" s="350" t="str">
        <f t="shared" si="7"/>
        <v>款</v>
      </c>
    </row>
    <row r="148" s="343" customFormat="1" ht="36" hidden="1" customHeight="1" spans="1:7">
      <c r="A148" s="368" t="s">
        <v>2901</v>
      </c>
      <c r="B148" s="367" t="s">
        <v>2902</v>
      </c>
      <c r="C148" s="369"/>
      <c r="D148" s="369"/>
      <c r="E148" s="370" t="str">
        <f t="shared" si="8"/>
        <v/>
      </c>
      <c r="F148" s="366" t="str">
        <f t="shared" si="6"/>
        <v>否</v>
      </c>
      <c r="G148" s="350" t="str">
        <f t="shared" si="7"/>
        <v>项</v>
      </c>
    </row>
    <row r="149" s="343" customFormat="1" ht="36" hidden="1" customHeight="1" spans="1:7">
      <c r="A149" s="368" t="s">
        <v>2903</v>
      </c>
      <c r="B149" s="367" t="s">
        <v>2904</v>
      </c>
      <c r="C149" s="369"/>
      <c r="D149" s="369"/>
      <c r="E149" s="370" t="str">
        <f t="shared" si="8"/>
        <v/>
      </c>
      <c r="F149" s="366" t="str">
        <f t="shared" si="6"/>
        <v>否</v>
      </c>
      <c r="G149" s="350" t="str">
        <f t="shared" si="7"/>
        <v>项</v>
      </c>
    </row>
    <row r="150" s="343" customFormat="1" ht="36" hidden="1" customHeight="1" spans="1:7">
      <c r="A150" s="368" t="s">
        <v>2905</v>
      </c>
      <c r="B150" s="367" t="s">
        <v>2906</v>
      </c>
      <c r="C150" s="369"/>
      <c r="D150" s="369"/>
      <c r="E150" s="370" t="str">
        <f t="shared" si="8"/>
        <v/>
      </c>
      <c r="F150" s="366" t="str">
        <f t="shared" si="6"/>
        <v>否</v>
      </c>
      <c r="G150" s="350" t="str">
        <f t="shared" si="7"/>
        <v>项</v>
      </c>
    </row>
    <row r="151" s="343" customFormat="1" ht="36" hidden="1" customHeight="1" spans="1:7">
      <c r="A151" s="368" t="s">
        <v>2907</v>
      </c>
      <c r="B151" s="367" t="s">
        <v>2908</v>
      </c>
      <c r="C151" s="369"/>
      <c r="D151" s="369"/>
      <c r="E151" s="370" t="str">
        <f t="shared" si="8"/>
        <v/>
      </c>
      <c r="F151" s="366" t="str">
        <f t="shared" si="6"/>
        <v>否</v>
      </c>
      <c r="G151" s="350" t="str">
        <f t="shared" si="7"/>
        <v>项</v>
      </c>
    </row>
    <row r="152" s="343" customFormat="1" ht="36" hidden="1" customHeight="1" spans="1:7">
      <c r="A152" s="368" t="s">
        <v>2909</v>
      </c>
      <c r="B152" s="367" t="s">
        <v>2910</v>
      </c>
      <c r="C152" s="369"/>
      <c r="D152" s="369"/>
      <c r="E152" s="370" t="str">
        <f t="shared" si="8"/>
        <v/>
      </c>
      <c r="F152" s="366" t="str">
        <f t="shared" si="6"/>
        <v>否</v>
      </c>
      <c r="G152" s="350" t="str">
        <f t="shared" si="7"/>
        <v>项</v>
      </c>
    </row>
    <row r="153" s="343" customFormat="1" ht="36" hidden="1" customHeight="1" spans="1:7">
      <c r="A153" s="368" t="s">
        <v>2911</v>
      </c>
      <c r="B153" s="367" t="s">
        <v>2912</v>
      </c>
      <c r="C153" s="369"/>
      <c r="D153" s="369"/>
      <c r="E153" s="370" t="str">
        <f t="shared" si="8"/>
        <v/>
      </c>
      <c r="F153" s="366" t="str">
        <f t="shared" si="6"/>
        <v>否</v>
      </c>
      <c r="G153" s="350" t="str">
        <f t="shared" si="7"/>
        <v>项</v>
      </c>
    </row>
    <row r="154" s="343" customFormat="1" ht="36" customHeight="1" spans="1:7">
      <c r="A154" s="362" t="s">
        <v>2913</v>
      </c>
      <c r="B154" s="363" t="s">
        <v>2914</v>
      </c>
      <c r="C154" s="364"/>
      <c r="D154" s="364"/>
      <c r="E154" s="365"/>
      <c r="F154" s="366" t="str">
        <f t="shared" si="6"/>
        <v>否</v>
      </c>
      <c r="G154" s="350" t="str">
        <f t="shared" si="7"/>
        <v>款</v>
      </c>
    </row>
    <row r="155" s="343" customFormat="1" ht="36" customHeight="1" spans="1:7">
      <c r="A155" s="368" t="s">
        <v>2915</v>
      </c>
      <c r="B155" s="367" t="s">
        <v>2916</v>
      </c>
      <c r="C155" s="371"/>
      <c r="D155" s="371"/>
      <c r="E155" s="374"/>
      <c r="F155" s="366" t="str">
        <f t="shared" si="6"/>
        <v>否</v>
      </c>
      <c r="G155" s="350" t="str">
        <f t="shared" si="7"/>
        <v>项</v>
      </c>
    </row>
    <row r="156" s="343" customFormat="1" ht="36" hidden="1" customHeight="1" spans="1:7">
      <c r="A156" s="368" t="s">
        <v>2917</v>
      </c>
      <c r="B156" s="367" t="s">
        <v>2918</v>
      </c>
      <c r="C156" s="369"/>
      <c r="D156" s="369"/>
      <c r="E156" s="370" t="str">
        <f t="shared" si="8"/>
        <v/>
      </c>
      <c r="F156" s="366" t="str">
        <f t="shared" si="6"/>
        <v>否</v>
      </c>
      <c r="G156" s="350" t="str">
        <f t="shared" si="7"/>
        <v>项</v>
      </c>
    </row>
    <row r="157" s="343" customFormat="1" ht="36" customHeight="1" spans="1:7">
      <c r="A157" s="368" t="s">
        <v>2919</v>
      </c>
      <c r="B157" s="367" t="s">
        <v>2920</v>
      </c>
      <c r="C157" s="371"/>
      <c r="D157" s="371"/>
      <c r="E157" s="374"/>
      <c r="F157" s="366" t="str">
        <f t="shared" si="6"/>
        <v>否</v>
      </c>
      <c r="G157" s="350" t="str">
        <f t="shared" si="7"/>
        <v>项</v>
      </c>
    </row>
    <row r="158" s="343" customFormat="1" ht="36" customHeight="1" spans="1:7">
      <c r="A158" s="368" t="s">
        <v>2921</v>
      </c>
      <c r="B158" s="367" t="s">
        <v>2922</v>
      </c>
      <c r="C158" s="371"/>
      <c r="D158" s="371"/>
      <c r="E158" s="374"/>
      <c r="F158" s="366" t="str">
        <f t="shared" si="6"/>
        <v>否</v>
      </c>
      <c r="G158" s="350" t="str">
        <f t="shared" si="7"/>
        <v>项</v>
      </c>
    </row>
    <row r="159" s="343" customFormat="1" ht="36" hidden="1" customHeight="1" spans="1:7">
      <c r="A159" s="368" t="s">
        <v>2923</v>
      </c>
      <c r="B159" s="367" t="s">
        <v>2924</v>
      </c>
      <c r="C159" s="369"/>
      <c r="D159" s="369"/>
      <c r="E159" s="370" t="str">
        <f t="shared" si="8"/>
        <v/>
      </c>
      <c r="F159" s="366" t="str">
        <f t="shared" si="6"/>
        <v>否</v>
      </c>
      <c r="G159" s="350" t="str">
        <f t="shared" si="7"/>
        <v>项</v>
      </c>
    </row>
    <row r="160" s="343" customFormat="1" ht="36" hidden="1" customHeight="1" spans="1:7">
      <c r="A160" s="368" t="s">
        <v>2925</v>
      </c>
      <c r="B160" s="367" t="s">
        <v>2926</v>
      </c>
      <c r="C160" s="369"/>
      <c r="D160" s="369"/>
      <c r="E160" s="370" t="str">
        <f t="shared" si="8"/>
        <v/>
      </c>
      <c r="F160" s="366" t="str">
        <f t="shared" si="6"/>
        <v>否</v>
      </c>
      <c r="G160" s="350" t="str">
        <f t="shared" si="7"/>
        <v>项</v>
      </c>
    </row>
    <row r="161" s="343" customFormat="1" ht="36" hidden="1" customHeight="1" spans="1:7">
      <c r="A161" s="368" t="s">
        <v>2927</v>
      </c>
      <c r="B161" s="367" t="s">
        <v>2928</v>
      </c>
      <c r="C161" s="369"/>
      <c r="D161" s="369"/>
      <c r="E161" s="370" t="str">
        <f t="shared" si="8"/>
        <v/>
      </c>
      <c r="F161" s="366" t="str">
        <f t="shared" si="6"/>
        <v>否</v>
      </c>
      <c r="G161" s="350" t="str">
        <f t="shared" si="7"/>
        <v>项</v>
      </c>
    </row>
    <row r="162" s="343" customFormat="1" ht="36" hidden="1" customHeight="1" spans="1:7">
      <c r="A162" s="368" t="s">
        <v>2929</v>
      </c>
      <c r="B162" s="367" t="s">
        <v>2930</v>
      </c>
      <c r="C162" s="369"/>
      <c r="D162" s="369"/>
      <c r="E162" s="370" t="str">
        <f t="shared" si="8"/>
        <v/>
      </c>
      <c r="F162" s="366" t="str">
        <f t="shared" si="6"/>
        <v>否</v>
      </c>
      <c r="G162" s="350" t="str">
        <f t="shared" si="7"/>
        <v>项</v>
      </c>
    </row>
    <row r="163" s="343" customFormat="1" ht="36" hidden="1" customHeight="1" spans="1:7">
      <c r="A163" s="362" t="s">
        <v>2931</v>
      </c>
      <c r="B163" s="363" t="s">
        <v>2932</v>
      </c>
      <c r="C163" s="372">
        <f>SUM(C164:C165)</f>
        <v>0</v>
      </c>
      <c r="D163" s="372">
        <f>SUM(D164:D165)</f>
        <v>0</v>
      </c>
      <c r="E163" s="373" t="str">
        <f t="shared" si="8"/>
        <v/>
      </c>
      <c r="F163" s="366" t="str">
        <f t="shared" si="6"/>
        <v>否</v>
      </c>
      <c r="G163" s="350" t="str">
        <f t="shared" si="7"/>
        <v>款</v>
      </c>
    </row>
    <row r="164" s="343" customFormat="1" ht="36" hidden="1" customHeight="1" spans="1:7">
      <c r="A164" s="368" t="s">
        <v>2933</v>
      </c>
      <c r="B164" s="367" t="s">
        <v>2855</v>
      </c>
      <c r="C164" s="369"/>
      <c r="D164" s="369"/>
      <c r="E164" s="370" t="str">
        <f t="shared" si="8"/>
        <v/>
      </c>
      <c r="F164" s="366" t="str">
        <f t="shared" si="6"/>
        <v>否</v>
      </c>
      <c r="G164" s="350" t="str">
        <f t="shared" si="7"/>
        <v>项</v>
      </c>
    </row>
    <row r="165" s="343" customFormat="1" ht="36" hidden="1" customHeight="1" spans="1:7">
      <c r="A165" s="368" t="s">
        <v>2934</v>
      </c>
      <c r="B165" s="367" t="s">
        <v>2935</v>
      </c>
      <c r="C165" s="369"/>
      <c r="D165" s="369"/>
      <c r="E165" s="370" t="str">
        <f t="shared" si="8"/>
        <v/>
      </c>
      <c r="F165" s="366" t="str">
        <f t="shared" si="6"/>
        <v>否</v>
      </c>
      <c r="G165" s="350" t="str">
        <f t="shared" si="7"/>
        <v>项</v>
      </c>
    </row>
    <row r="166" s="343" customFormat="1" ht="36" hidden="1" customHeight="1" spans="1:7">
      <c r="A166" s="362" t="s">
        <v>2936</v>
      </c>
      <c r="B166" s="363" t="s">
        <v>2937</v>
      </c>
      <c r="C166" s="372">
        <f>SUM(C167:C168)</f>
        <v>0</v>
      </c>
      <c r="D166" s="372">
        <f>SUM(D167:D168)</f>
        <v>0</v>
      </c>
      <c r="E166" s="373" t="str">
        <f t="shared" si="8"/>
        <v/>
      </c>
      <c r="F166" s="366" t="str">
        <f t="shared" si="6"/>
        <v>否</v>
      </c>
      <c r="G166" s="350" t="str">
        <f t="shared" si="7"/>
        <v>款</v>
      </c>
    </row>
    <row r="167" s="343" customFormat="1" ht="36" hidden="1" customHeight="1" spans="1:7">
      <c r="A167" s="368" t="s">
        <v>2938</v>
      </c>
      <c r="B167" s="367" t="s">
        <v>2855</v>
      </c>
      <c r="C167" s="369"/>
      <c r="D167" s="369"/>
      <c r="E167" s="370" t="str">
        <f t="shared" si="8"/>
        <v/>
      </c>
      <c r="F167" s="366" t="str">
        <f t="shared" si="6"/>
        <v>否</v>
      </c>
      <c r="G167" s="350" t="str">
        <f t="shared" si="7"/>
        <v>项</v>
      </c>
    </row>
    <row r="168" s="343" customFormat="1" ht="36" hidden="1" customHeight="1" spans="1:7">
      <c r="A168" s="368" t="s">
        <v>2939</v>
      </c>
      <c r="B168" s="367" t="s">
        <v>2940</v>
      </c>
      <c r="C168" s="369"/>
      <c r="D168" s="369"/>
      <c r="E168" s="370" t="str">
        <f t="shared" si="8"/>
        <v/>
      </c>
      <c r="F168" s="366" t="str">
        <f t="shared" si="6"/>
        <v>否</v>
      </c>
      <c r="G168" s="350" t="str">
        <f t="shared" si="7"/>
        <v>项</v>
      </c>
    </row>
    <row r="169" s="343" customFormat="1" ht="36" hidden="1" customHeight="1" spans="1:7">
      <c r="A169" s="362" t="s">
        <v>2941</v>
      </c>
      <c r="B169" s="363" t="s">
        <v>2942</v>
      </c>
      <c r="C169" s="372"/>
      <c r="D169" s="372"/>
      <c r="E169" s="373" t="str">
        <f t="shared" si="8"/>
        <v/>
      </c>
      <c r="F169" s="366" t="str">
        <f t="shared" si="6"/>
        <v>否</v>
      </c>
      <c r="G169" s="350" t="str">
        <f t="shared" si="7"/>
        <v>款</v>
      </c>
    </row>
    <row r="170" s="343" customFormat="1" ht="36" hidden="1" customHeight="1" spans="1:7">
      <c r="A170" s="362" t="s">
        <v>2943</v>
      </c>
      <c r="B170" s="363" t="s">
        <v>2944</v>
      </c>
      <c r="C170" s="372">
        <f>SUM(C171:C173)</f>
        <v>0</v>
      </c>
      <c r="D170" s="372">
        <f>SUM(D171:D173)</f>
        <v>0</v>
      </c>
      <c r="E170" s="373" t="str">
        <f t="shared" si="8"/>
        <v/>
      </c>
      <c r="F170" s="366" t="str">
        <f t="shared" si="6"/>
        <v>否</v>
      </c>
      <c r="G170" s="350" t="str">
        <f t="shared" si="7"/>
        <v>款</v>
      </c>
    </row>
    <row r="171" s="343" customFormat="1" ht="36" hidden="1" customHeight="1" spans="1:7">
      <c r="A171" s="368" t="s">
        <v>2945</v>
      </c>
      <c r="B171" s="367" t="s">
        <v>2874</v>
      </c>
      <c r="C171" s="369"/>
      <c r="D171" s="369"/>
      <c r="E171" s="370" t="str">
        <f t="shared" si="8"/>
        <v/>
      </c>
      <c r="F171" s="366" t="str">
        <f t="shared" si="6"/>
        <v>否</v>
      </c>
      <c r="G171" s="350" t="str">
        <f t="shared" si="7"/>
        <v>项</v>
      </c>
    </row>
    <row r="172" s="343" customFormat="1" ht="36" hidden="1" customHeight="1" spans="1:7">
      <c r="A172" s="368" t="s">
        <v>2946</v>
      </c>
      <c r="B172" s="367" t="s">
        <v>2878</v>
      </c>
      <c r="C172" s="369"/>
      <c r="D172" s="369"/>
      <c r="E172" s="370" t="str">
        <f t="shared" si="8"/>
        <v/>
      </c>
      <c r="F172" s="366" t="str">
        <f t="shared" si="6"/>
        <v>否</v>
      </c>
      <c r="G172" s="350" t="str">
        <f t="shared" si="7"/>
        <v>项</v>
      </c>
    </row>
    <row r="173" s="343" customFormat="1" ht="36" hidden="1" customHeight="1" spans="1:7">
      <c r="A173" s="368" t="s">
        <v>2947</v>
      </c>
      <c r="B173" s="367" t="s">
        <v>2948</v>
      </c>
      <c r="C173" s="369"/>
      <c r="D173" s="369"/>
      <c r="E173" s="370" t="str">
        <f t="shared" si="8"/>
        <v/>
      </c>
      <c r="F173" s="366" t="str">
        <f t="shared" si="6"/>
        <v>否</v>
      </c>
      <c r="G173" s="350" t="str">
        <f t="shared" si="7"/>
        <v>项</v>
      </c>
    </row>
    <row r="174" s="343" customFormat="1" ht="36" customHeight="1" spans="1:7">
      <c r="A174" s="362" t="s">
        <v>95</v>
      </c>
      <c r="B174" s="363" t="s">
        <v>2949</v>
      </c>
      <c r="C174" s="364"/>
      <c r="D174" s="364"/>
      <c r="E174" s="365"/>
      <c r="F174" s="366" t="str">
        <f t="shared" si="6"/>
        <v>是</v>
      </c>
      <c r="G174" s="350" t="str">
        <f t="shared" si="7"/>
        <v>类</v>
      </c>
    </row>
    <row r="175" s="343" customFormat="1" ht="36" customHeight="1" spans="1:7">
      <c r="A175" s="362" t="s">
        <v>2950</v>
      </c>
      <c r="B175" s="363" t="s">
        <v>2951</v>
      </c>
      <c r="C175" s="364"/>
      <c r="D175" s="364"/>
      <c r="E175" s="365"/>
      <c r="F175" s="366" t="str">
        <f t="shared" si="6"/>
        <v>否</v>
      </c>
      <c r="G175" s="350" t="str">
        <f t="shared" si="7"/>
        <v>款</v>
      </c>
    </row>
    <row r="176" s="343" customFormat="1" ht="36" customHeight="1" spans="1:7">
      <c r="A176" s="368" t="s">
        <v>2952</v>
      </c>
      <c r="B176" s="367" t="s">
        <v>2953</v>
      </c>
      <c r="C176" s="371"/>
      <c r="D176" s="371"/>
      <c r="E176" s="374"/>
      <c r="F176" s="366" t="str">
        <f t="shared" si="6"/>
        <v>否</v>
      </c>
      <c r="G176" s="350" t="str">
        <f t="shared" si="7"/>
        <v>项</v>
      </c>
    </row>
    <row r="177" s="343" customFormat="1" ht="36" hidden="1" customHeight="1" spans="1:7">
      <c r="A177" s="368" t="s">
        <v>2954</v>
      </c>
      <c r="B177" s="367" t="s">
        <v>2955</v>
      </c>
      <c r="C177" s="369"/>
      <c r="D177" s="369"/>
      <c r="E177" s="370" t="str">
        <f t="shared" si="8"/>
        <v/>
      </c>
      <c r="F177" s="366" t="str">
        <f t="shared" si="6"/>
        <v>否</v>
      </c>
      <c r="G177" s="350" t="str">
        <f t="shared" si="7"/>
        <v>项</v>
      </c>
    </row>
    <row r="178" s="343" customFormat="1" ht="36" customHeight="1" spans="1:7">
      <c r="A178" s="362" t="s">
        <v>117</v>
      </c>
      <c r="B178" s="363" t="s">
        <v>2956</v>
      </c>
      <c r="C178" s="364">
        <f>C179+C183+C192</f>
        <v>1100</v>
      </c>
      <c r="D178" s="364">
        <f>D179+D183+D192</f>
        <v>756</v>
      </c>
      <c r="E178" s="365">
        <f>D178/C178-1</f>
        <v>-0.313</v>
      </c>
      <c r="F178" s="366" t="str">
        <f t="shared" si="6"/>
        <v>是</v>
      </c>
      <c r="G178" s="350" t="str">
        <f t="shared" si="7"/>
        <v>类</v>
      </c>
    </row>
    <row r="179" s="343" customFormat="1" ht="36" customHeight="1" spans="1:7">
      <c r="A179" s="362" t="s">
        <v>2957</v>
      </c>
      <c r="B179" s="363" t="s">
        <v>2958</v>
      </c>
      <c r="C179" s="364"/>
      <c r="D179" s="364"/>
      <c r="E179" s="365" t="e">
        <f>D179/C179-1</f>
        <v>#DIV/0!</v>
      </c>
      <c r="F179" s="366" t="str">
        <f t="shared" si="6"/>
        <v>否</v>
      </c>
      <c r="G179" s="350" t="str">
        <f t="shared" si="7"/>
        <v>款</v>
      </c>
    </row>
    <row r="180" s="343" customFormat="1" ht="36" customHeight="1" spans="1:7">
      <c r="A180" s="368" t="s">
        <v>2959</v>
      </c>
      <c r="B180" s="367" t="s">
        <v>2960</v>
      </c>
      <c r="C180" s="371"/>
      <c r="D180" s="371"/>
      <c r="E180" s="365"/>
      <c r="F180" s="366" t="str">
        <f t="shared" si="6"/>
        <v>否</v>
      </c>
      <c r="G180" s="350" t="str">
        <f t="shared" si="7"/>
        <v>项</v>
      </c>
    </row>
    <row r="181" s="343" customFormat="1" ht="36" customHeight="1" spans="1:7">
      <c r="A181" s="368" t="s">
        <v>2961</v>
      </c>
      <c r="B181" s="367" t="s">
        <v>2962</v>
      </c>
      <c r="C181" s="371"/>
      <c r="D181" s="371"/>
      <c r="E181" s="365"/>
      <c r="F181" s="366" t="str">
        <f t="shared" si="6"/>
        <v>否</v>
      </c>
      <c r="G181" s="350" t="str">
        <f t="shared" si="7"/>
        <v>项</v>
      </c>
    </row>
    <row r="182" s="343" customFormat="1" ht="36" hidden="1" customHeight="1" spans="1:7">
      <c r="A182" s="368" t="s">
        <v>2963</v>
      </c>
      <c r="B182" s="367" t="s">
        <v>2964</v>
      </c>
      <c r="C182" s="369"/>
      <c r="D182" s="369"/>
      <c r="E182" s="370" t="str">
        <f t="shared" si="8"/>
        <v/>
      </c>
      <c r="F182" s="366" t="str">
        <f t="shared" si="6"/>
        <v>否</v>
      </c>
      <c r="G182" s="350" t="str">
        <f t="shared" si="7"/>
        <v>项</v>
      </c>
    </row>
    <row r="183" s="343" customFormat="1" ht="36" customHeight="1" spans="1:7">
      <c r="A183" s="362" t="s">
        <v>2965</v>
      </c>
      <c r="B183" s="363" t="s">
        <v>2966</v>
      </c>
      <c r="C183" s="364">
        <v>15</v>
      </c>
      <c r="D183" s="364">
        <v>4</v>
      </c>
      <c r="E183" s="365">
        <f>D183/C183-1</f>
        <v>-0.733</v>
      </c>
      <c r="F183" s="366" t="str">
        <f t="shared" si="6"/>
        <v>是</v>
      </c>
      <c r="G183" s="350" t="str">
        <f t="shared" si="7"/>
        <v>款</v>
      </c>
    </row>
    <row r="184" s="343" customFormat="1" ht="36" hidden="1" customHeight="1" spans="1:7">
      <c r="A184" s="368" t="s">
        <v>2967</v>
      </c>
      <c r="B184" s="367" t="s">
        <v>2968</v>
      </c>
      <c r="C184" s="369"/>
      <c r="D184" s="377">
        <v>2</v>
      </c>
      <c r="E184" s="370" t="str">
        <f t="shared" si="8"/>
        <v/>
      </c>
      <c r="F184" s="366" t="str">
        <f t="shared" si="6"/>
        <v>是</v>
      </c>
      <c r="G184" s="350" t="str">
        <f t="shared" si="7"/>
        <v>项</v>
      </c>
    </row>
    <row r="185" s="343" customFormat="1" ht="36" hidden="1" customHeight="1" spans="1:7">
      <c r="A185" s="368" t="s">
        <v>2969</v>
      </c>
      <c r="B185" s="367" t="s">
        <v>2970</v>
      </c>
      <c r="C185" s="369"/>
      <c r="D185" s="377">
        <v>0</v>
      </c>
      <c r="E185" s="370" t="str">
        <f t="shared" si="8"/>
        <v/>
      </c>
      <c r="F185" s="366" t="str">
        <f t="shared" si="6"/>
        <v>否</v>
      </c>
      <c r="G185" s="350" t="str">
        <f t="shared" si="7"/>
        <v>项</v>
      </c>
    </row>
    <row r="186" s="343" customFormat="1" ht="36" customHeight="1" spans="1:7">
      <c r="A186" s="368" t="s">
        <v>2971</v>
      </c>
      <c r="B186" s="367" t="s">
        <v>2972</v>
      </c>
      <c r="C186" s="377">
        <v>7</v>
      </c>
      <c r="D186" s="371">
        <v>2</v>
      </c>
      <c r="E186" s="365">
        <f>D186/C186-1</f>
        <v>-0.714</v>
      </c>
      <c r="F186" s="366" t="str">
        <f t="shared" si="6"/>
        <v>是</v>
      </c>
      <c r="G186" s="350" t="str">
        <f t="shared" si="7"/>
        <v>项</v>
      </c>
    </row>
    <row r="187" s="343" customFormat="1" ht="36" customHeight="1" spans="1:7">
      <c r="A187" s="368" t="s">
        <v>2973</v>
      </c>
      <c r="B187" s="367" t="s">
        <v>2974</v>
      </c>
      <c r="C187" s="377">
        <v>0</v>
      </c>
      <c r="D187" s="371"/>
      <c r="E187" s="365"/>
      <c r="F187" s="366" t="str">
        <f t="shared" si="6"/>
        <v>否</v>
      </c>
      <c r="G187" s="350" t="str">
        <f t="shared" si="7"/>
        <v>项</v>
      </c>
    </row>
    <row r="188" s="343" customFormat="1" ht="36" hidden="1" customHeight="1" spans="1:7">
      <c r="A188" s="368" t="s">
        <v>2975</v>
      </c>
      <c r="B188" s="367" t="s">
        <v>2976</v>
      </c>
      <c r="C188" s="377">
        <v>2</v>
      </c>
      <c r="D188" s="369"/>
      <c r="E188" s="370">
        <f t="shared" si="8"/>
        <v>-1</v>
      </c>
      <c r="F188" s="366" t="str">
        <f t="shared" si="6"/>
        <v>是</v>
      </c>
      <c r="G188" s="350" t="str">
        <f t="shared" si="7"/>
        <v>项</v>
      </c>
    </row>
    <row r="189" s="343" customFormat="1" ht="36" hidden="1" customHeight="1" spans="1:7">
      <c r="A189" s="368" t="s">
        <v>2977</v>
      </c>
      <c r="B189" s="367" t="s">
        <v>2978</v>
      </c>
      <c r="C189" s="369"/>
      <c r="D189" s="369"/>
      <c r="E189" s="370" t="str">
        <f t="shared" si="8"/>
        <v/>
      </c>
      <c r="F189" s="366" t="str">
        <f t="shared" si="6"/>
        <v>否</v>
      </c>
      <c r="G189" s="350" t="str">
        <f t="shared" si="7"/>
        <v>项</v>
      </c>
    </row>
    <row r="190" s="343" customFormat="1" ht="36" customHeight="1" spans="1:7">
      <c r="A190" s="368" t="s">
        <v>2979</v>
      </c>
      <c r="B190" s="367" t="s">
        <v>2980</v>
      </c>
      <c r="C190" s="371">
        <v>8</v>
      </c>
      <c r="D190" s="371"/>
      <c r="E190" s="365">
        <f>D190/C190-1</f>
        <v>-1</v>
      </c>
      <c r="F190" s="366" t="str">
        <f t="shared" si="6"/>
        <v>是</v>
      </c>
      <c r="G190" s="350" t="str">
        <f t="shared" si="7"/>
        <v>项</v>
      </c>
    </row>
    <row r="191" s="343" customFormat="1" ht="36" hidden="1" customHeight="1" spans="1:7">
      <c r="A191" s="368" t="s">
        <v>2981</v>
      </c>
      <c r="B191" s="367" t="s">
        <v>2982</v>
      </c>
      <c r="C191" s="369"/>
      <c r="D191" s="369"/>
      <c r="E191" s="370" t="str">
        <f t="shared" si="8"/>
        <v/>
      </c>
      <c r="F191" s="366" t="str">
        <f t="shared" si="6"/>
        <v>否</v>
      </c>
      <c r="G191" s="350" t="str">
        <f t="shared" si="7"/>
        <v>项</v>
      </c>
    </row>
    <row r="192" s="343" customFormat="1" ht="36" customHeight="1" spans="1:7">
      <c r="A192" s="362" t="s">
        <v>2983</v>
      </c>
      <c r="B192" s="363" t="s">
        <v>2984</v>
      </c>
      <c r="C192" s="364">
        <v>1085</v>
      </c>
      <c r="D192" s="364">
        <v>752</v>
      </c>
      <c r="E192" s="365">
        <f>D192/C192-1</f>
        <v>-0.307</v>
      </c>
      <c r="F192" s="366" t="str">
        <f t="shared" si="6"/>
        <v>是</v>
      </c>
      <c r="G192" s="350" t="str">
        <f t="shared" si="7"/>
        <v>款</v>
      </c>
    </row>
    <row r="193" s="343" customFormat="1" ht="36" hidden="1" customHeight="1" spans="1:7">
      <c r="A193" s="376">
        <v>2296001</v>
      </c>
      <c r="B193" s="367" t="s">
        <v>2985</v>
      </c>
      <c r="C193" s="369"/>
      <c r="D193" s="369"/>
      <c r="E193" s="370" t="str">
        <f t="shared" si="8"/>
        <v/>
      </c>
      <c r="F193" s="366" t="str">
        <f t="shared" si="6"/>
        <v>否</v>
      </c>
      <c r="G193" s="350" t="str">
        <f t="shared" si="7"/>
        <v>项</v>
      </c>
    </row>
    <row r="194" s="343" customFormat="1" ht="36" customHeight="1" spans="1:7">
      <c r="A194" s="368" t="s">
        <v>2986</v>
      </c>
      <c r="B194" s="367" t="s">
        <v>2987</v>
      </c>
      <c r="C194" s="371">
        <v>502</v>
      </c>
      <c r="D194" s="371">
        <v>358</v>
      </c>
      <c r="E194" s="365">
        <f>D194/C194-1</f>
        <v>-0.287</v>
      </c>
      <c r="F194" s="366" t="str">
        <f t="shared" si="6"/>
        <v>是</v>
      </c>
      <c r="G194" s="350" t="str">
        <f t="shared" si="7"/>
        <v>项</v>
      </c>
    </row>
    <row r="195" s="343" customFormat="1" ht="36" customHeight="1" spans="1:7">
      <c r="A195" s="368" t="s">
        <v>2988</v>
      </c>
      <c r="B195" s="367" t="s">
        <v>2989</v>
      </c>
      <c r="C195" s="371">
        <v>323</v>
      </c>
      <c r="D195" s="371">
        <v>138</v>
      </c>
      <c r="E195" s="365">
        <f>D195/C195-1</f>
        <v>-0.573</v>
      </c>
      <c r="F195" s="366" t="str">
        <f t="shared" si="6"/>
        <v>是</v>
      </c>
      <c r="G195" s="350" t="str">
        <f t="shared" si="7"/>
        <v>项</v>
      </c>
    </row>
    <row r="196" s="343" customFormat="1" ht="36" hidden="1" customHeight="1" spans="1:7">
      <c r="A196" s="368" t="s">
        <v>2990</v>
      </c>
      <c r="B196" s="367" t="s">
        <v>2991</v>
      </c>
      <c r="C196" s="369"/>
      <c r="D196" s="369"/>
      <c r="E196" s="370" t="str">
        <f t="shared" ref="E196:E259" si="9">IF(C196&gt;0,D196/C196-1,IF(C196&lt;0,-(D196/C196-1),""))</f>
        <v/>
      </c>
      <c r="F196" s="366" t="str">
        <f t="shared" ref="F196:F259" si="10">IF(LEN(A196)=3,"是",IF(B196&lt;&gt;"",IF(SUM(C196:D196)&lt;&gt;0,"是","否"),"是"))</f>
        <v>否</v>
      </c>
      <c r="G196" s="350" t="str">
        <f t="shared" ref="G196:G259" si="11">IF(LEN(A196)=3,"类",IF(LEN(A196)=5,"款","项"))</f>
        <v>项</v>
      </c>
    </row>
    <row r="197" s="343" customFormat="1" ht="36" hidden="1" customHeight="1" spans="1:7">
      <c r="A197" s="368" t="s">
        <v>2992</v>
      </c>
      <c r="B197" s="367" t="s">
        <v>2993</v>
      </c>
      <c r="C197" s="369"/>
      <c r="D197" s="369"/>
      <c r="E197" s="370" t="str">
        <f t="shared" si="9"/>
        <v/>
      </c>
      <c r="F197" s="366" t="str">
        <f t="shared" si="10"/>
        <v>否</v>
      </c>
      <c r="G197" s="350" t="str">
        <f t="shared" si="11"/>
        <v>项</v>
      </c>
    </row>
    <row r="198" s="343" customFormat="1" ht="36" customHeight="1" spans="1:7">
      <c r="A198" s="368" t="s">
        <v>2994</v>
      </c>
      <c r="B198" s="367" t="s">
        <v>2995</v>
      </c>
      <c r="C198" s="371">
        <v>50</v>
      </c>
      <c r="D198" s="371">
        <v>50</v>
      </c>
      <c r="E198" s="365">
        <f>D198/C198-1</f>
        <v>0</v>
      </c>
      <c r="F198" s="366" t="str">
        <f t="shared" si="10"/>
        <v>是</v>
      </c>
      <c r="G198" s="350" t="str">
        <f t="shared" si="11"/>
        <v>项</v>
      </c>
    </row>
    <row r="199" s="343" customFormat="1" ht="36" hidden="1" customHeight="1" spans="1:7">
      <c r="A199" s="368" t="s">
        <v>2996</v>
      </c>
      <c r="B199" s="367" t="s">
        <v>2997</v>
      </c>
      <c r="C199" s="369"/>
      <c r="D199" s="369"/>
      <c r="E199" s="370" t="str">
        <f t="shared" si="9"/>
        <v/>
      </c>
      <c r="F199" s="366" t="str">
        <f t="shared" si="10"/>
        <v>否</v>
      </c>
      <c r="G199" s="350" t="str">
        <f t="shared" si="11"/>
        <v>项</v>
      </c>
    </row>
    <row r="200" s="343" customFormat="1" ht="36" hidden="1" customHeight="1" spans="1:7">
      <c r="A200" s="368" t="s">
        <v>2998</v>
      </c>
      <c r="B200" s="367" t="s">
        <v>2999</v>
      </c>
      <c r="C200" s="369"/>
      <c r="D200" s="369"/>
      <c r="E200" s="370" t="str">
        <f t="shared" si="9"/>
        <v/>
      </c>
      <c r="F200" s="366" t="str">
        <f t="shared" si="10"/>
        <v>否</v>
      </c>
      <c r="G200" s="350" t="str">
        <f t="shared" si="11"/>
        <v>项</v>
      </c>
    </row>
    <row r="201" s="343" customFormat="1" ht="36" hidden="1" customHeight="1" spans="1:7">
      <c r="A201" s="368" t="s">
        <v>3000</v>
      </c>
      <c r="B201" s="367" t="s">
        <v>3001</v>
      </c>
      <c r="C201" s="369"/>
      <c r="D201" s="369"/>
      <c r="E201" s="370" t="str">
        <f t="shared" si="9"/>
        <v/>
      </c>
      <c r="F201" s="366" t="str">
        <f t="shared" si="10"/>
        <v>否</v>
      </c>
      <c r="G201" s="350" t="str">
        <f t="shared" si="11"/>
        <v>项</v>
      </c>
    </row>
    <row r="202" s="343" customFormat="1" ht="36" hidden="1" customHeight="1" spans="1:7">
      <c r="A202" s="368" t="s">
        <v>3002</v>
      </c>
      <c r="B202" s="367" t="s">
        <v>3003</v>
      </c>
      <c r="C202" s="369"/>
      <c r="D202" s="369"/>
      <c r="E202" s="370" t="str">
        <f t="shared" si="9"/>
        <v/>
      </c>
      <c r="F202" s="366" t="str">
        <f t="shared" si="10"/>
        <v>否</v>
      </c>
      <c r="G202" s="350" t="str">
        <f t="shared" si="11"/>
        <v>项</v>
      </c>
    </row>
    <row r="203" s="343" customFormat="1" ht="36" customHeight="1" spans="1:7">
      <c r="A203" s="368" t="s">
        <v>3004</v>
      </c>
      <c r="B203" s="367" t="s">
        <v>3005</v>
      </c>
      <c r="C203" s="371">
        <v>175</v>
      </c>
      <c r="D203" s="371">
        <v>135</v>
      </c>
      <c r="E203" s="365">
        <f>D203/C203-1</f>
        <v>-0.229</v>
      </c>
      <c r="F203" s="366" t="str">
        <f t="shared" si="10"/>
        <v>是</v>
      </c>
      <c r="G203" s="350" t="str">
        <f t="shared" si="11"/>
        <v>项</v>
      </c>
    </row>
    <row r="204" s="343" customFormat="1" ht="36" customHeight="1" spans="1:7">
      <c r="A204" s="362" t="s">
        <v>113</v>
      </c>
      <c r="B204" s="363" t="s">
        <v>3006</v>
      </c>
      <c r="C204" s="364">
        <v>183</v>
      </c>
      <c r="D204" s="364">
        <v>673</v>
      </c>
      <c r="E204" s="365">
        <f>D204/C204-1</f>
        <v>2.678</v>
      </c>
      <c r="F204" s="366" t="str">
        <f t="shared" si="10"/>
        <v>是</v>
      </c>
      <c r="G204" s="350" t="str">
        <f t="shared" si="11"/>
        <v>类</v>
      </c>
    </row>
    <row r="205" s="343" customFormat="1" ht="36" hidden="1" customHeight="1" spans="1:7">
      <c r="A205" s="368" t="s">
        <v>3007</v>
      </c>
      <c r="B205" s="367" t="s">
        <v>3008</v>
      </c>
      <c r="C205" s="369"/>
      <c r="D205" s="369"/>
      <c r="E205" s="370" t="str">
        <f t="shared" si="9"/>
        <v/>
      </c>
      <c r="F205" s="366" t="str">
        <f t="shared" si="10"/>
        <v>否</v>
      </c>
      <c r="G205" s="350" t="str">
        <f t="shared" si="11"/>
        <v>项</v>
      </c>
    </row>
    <row r="206" s="343" customFormat="1" ht="36" hidden="1" customHeight="1" spans="1:7">
      <c r="A206" s="368" t="s">
        <v>3009</v>
      </c>
      <c r="B206" s="367" t="s">
        <v>3010</v>
      </c>
      <c r="C206" s="369"/>
      <c r="D206" s="369"/>
      <c r="E206" s="370" t="str">
        <f t="shared" si="9"/>
        <v/>
      </c>
      <c r="F206" s="366" t="str">
        <f t="shared" si="10"/>
        <v>否</v>
      </c>
      <c r="G206" s="350" t="str">
        <f t="shared" si="11"/>
        <v>项</v>
      </c>
    </row>
    <row r="207" s="343" customFormat="1" ht="36" hidden="1" customHeight="1" spans="1:7">
      <c r="A207" s="368" t="s">
        <v>3011</v>
      </c>
      <c r="B207" s="367" t="s">
        <v>3012</v>
      </c>
      <c r="C207" s="369"/>
      <c r="D207" s="369"/>
      <c r="E207" s="370" t="str">
        <f t="shared" si="9"/>
        <v/>
      </c>
      <c r="F207" s="366" t="str">
        <f t="shared" si="10"/>
        <v>否</v>
      </c>
      <c r="G207" s="350" t="str">
        <f t="shared" si="11"/>
        <v>项</v>
      </c>
    </row>
    <row r="208" s="343" customFormat="1" ht="36" hidden="1" customHeight="1" spans="1:7">
      <c r="A208" s="368" t="s">
        <v>3013</v>
      </c>
      <c r="B208" s="367" t="s">
        <v>3014</v>
      </c>
      <c r="C208" s="369"/>
      <c r="D208" s="369"/>
      <c r="E208" s="370" t="str">
        <f t="shared" si="9"/>
        <v/>
      </c>
      <c r="F208" s="366" t="str">
        <f t="shared" si="10"/>
        <v>否</v>
      </c>
      <c r="G208" s="350" t="str">
        <f t="shared" si="11"/>
        <v>项</v>
      </c>
    </row>
    <row r="209" s="343" customFormat="1" ht="36" hidden="1" customHeight="1" spans="1:7">
      <c r="A209" s="368" t="s">
        <v>3015</v>
      </c>
      <c r="B209" s="367" t="s">
        <v>3016</v>
      </c>
      <c r="C209" s="369"/>
      <c r="D209" s="369"/>
      <c r="E209" s="370" t="str">
        <f t="shared" si="9"/>
        <v/>
      </c>
      <c r="F209" s="366" t="str">
        <f t="shared" si="10"/>
        <v>否</v>
      </c>
      <c r="G209" s="350" t="str">
        <f t="shared" si="11"/>
        <v>项</v>
      </c>
    </row>
    <row r="210" s="343" customFormat="1" ht="36" hidden="1" customHeight="1" spans="1:7">
      <c r="A210" s="368" t="s">
        <v>3017</v>
      </c>
      <c r="B210" s="367" t="s">
        <v>3018</v>
      </c>
      <c r="C210" s="369"/>
      <c r="D210" s="369"/>
      <c r="E210" s="370" t="str">
        <f t="shared" si="9"/>
        <v/>
      </c>
      <c r="F210" s="366" t="str">
        <f t="shared" si="10"/>
        <v>否</v>
      </c>
      <c r="G210" s="350" t="str">
        <f t="shared" si="11"/>
        <v>项</v>
      </c>
    </row>
    <row r="211" s="343" customFormat="1" ht="36" hidden="1" customHeight="1" spans="1:7">
      <c r="A211" s="368" t="s">
        <v>3019</v>
      </c>
      <c r="B211" s="367" t="s">
        <v>3020</v>
      </c>
      <c r="C211" s="369"/>
      <c r="D211" s="369"/>
      <c r="E211" s="370" t="str">
        <f t="shared" si="9"/>
        <v/>
      </c>
      <c r="F211" s="366" t="str">
        <f t="shared" si="10"/>
        <v>否</v>
      </c>
      <c r="G211" s="350" t="str">
        <f t="shared" si="11"/>
        <v>项</v>
      </c>
    </row>
    <row r="212" s="343" customFormat="1" ht="36" hidden="1" customHeight="1" spans="1:7">
      <c r="A212" s="368" t="s">
        <v>3021</v>
      </c>
      <c r="B212" s="367" t="s">
        <v>3022</v>
      </c>
      <c r="C212" s="369"/>
      <c r="D212" s="369"/>
      <c r="E212" s="370" t="str">
        <f t="shared" si="9"/>
        <v/>
      </c>
      <c r="F212" s="366" t="str">
        <f t="shared" si="10"/>
        <v>否</v>
      </c>
      <c r="G212" s="350" t="str">
        <f t="shared" si="11"/>
        <v>项</v>
      </c>
    </row>
    <row r="213" s="343" customFormat="1" ht="36" hidden="1" customHeight="1" spans="1:7">
      <c r="A213" s="368" t="s">
        <v>3023</v>
      </c>
      <c r="B213" s="367" t="s">
        <v>3024</v>
      </c>
      <c r="C213" s="369"/>
      <c r="D213" s="369"/>
      <c r="E213" s="370" t="str">
        <f t="shared" si="9"/>
        <v/>
      </c>
      <c r="F213" s="366" t="str">
        <f t="shared" si="10"/>
        <v>否</v>
      </c>
      <c r="G213" s="350" t="str">
        <f t="shared" si="11"/>
        <v>项</v>
      </c>
    </row>
    <row r="214" s="343" customFormat="1" ht="36" hidden="1" customHeight="1" spans="1:7">
      <c r="A214" s="368" t="s">
        <v>3025</v>
      </c>
      <c r="B214" s="367" t="s">
        <v>3026</v>
      </c>
      <c r="C214" s="369"/>
      <c r="D214" s="369"/>
      <c r="E214" s="370" t="str">
        <f t="shared" si="9"/>
        <v/>
      </c>
      <c r="F214" s="366" t="str">
        <f t="shared" si="10"/>
        <v>否</v>
      </c>
      <c r="G214" s="350" t="str">
        <f t="shared" si="11"/>
        <v>项</v>
      </c>
    </row>
    <row r="215" s="343" customFormat="1" ht="36" hidden="1" customHeight="1" spans="1:7">
      <c r="A215" s="368" t="s">
        <v>3027</v>
      </c>
      <c r="B215" s="367" t="s">
        <v>3028</v>
      </c>
      <c r="C215" s="369"/>
      <c r="D215" s="369"/>
      <c r="E215" s="370" t="str">
        <f t="shared" si="9"/>
        <v/>
      </c>
      <c r="F215" s="366" t="str">
        <f t="shared" si="10"/>
        <v>否</v>
      </c>
      <c r="G215" s="350" t="str">
        <f t="shared" si="11"/>
        <v>项</v>
      </c>
    </row>
    <row r="216" s="343" customFormat="1" ht="36" hidden="1" customHeight="1" spans="1:7">
      <c r="A216" s="368" t="s">
        <v>3029</v>
      </c>
      <c r="B216" s="367" t="s">
        <v>3030</v>
      </c>
      <c r="C216" s="369"/>
      <c r="D216" s="369"/>
      <c r="E216" s="370" t="str">
        <f t="shared" si="9"/>
        <v/>
      </c>
      <c r="F216" s="366" t="str">
        <f t="shared" si="10"/>
        <v>否</v>
      </c>
      <c r="G216" s="350" t="str">
        <f t="shared" si="11"/>
        <v>项</v>
      </c>
    </row>
    <row r="217" s="343" customFormat="1" ht="36" hidden="1" customHeight="1" spans="1:7">
      <c r="A217" s="368" t="s">
        <v>3031</v>
      </c>
      <c r="B217" s="367" t="s">
        <v>3032</v>
      </c>
      <c r="C217" s="369"/>
      <c r="D217" s="369"/>
      <c r="E217" s="370" t="str">
        <f t="shared" si="9"/>
        <v/>
      </c>
      <c r="F217" s="366" t="str">
        <f t="shared" si="10"/>
        <v>否</v>
      </c>
      <c r="G217" s="350" t="str">
        <f t="shared" si="11"/>
        <v>项</v>
      </c>
    </row>
    <row r="218" s="343" customFormat="1" ht="36" hidden="1" customHeight="1" spans="1:7">
      <c r="A218" s="368" t="s">
        <v>3033</v>
      </c>
      <c r="B218" s="367" t="s">
        <v>3034</v>
      </c>
      <c r="C218" s="369"/>
      <c r="D218" s="369"/>
      <c r="E218" s="370" t="str">
        <f t="shared" si="9"/>
        <v/>
      </c>
      <c r="F218" s="366" t="str">
        <f t="shared" si="10"/>
        <v>否</v>
      </c>
      <c r="G218" s="350" t="str">
        <f t="shared" si="11"/>
        <v>项</v>
      </c>
    </row>
    <row r="219" s="343" customFormat="1" ht="36" customHeight="1" spans="1:7">
      <c r="A219" s="368" t="s">
        <v>3035</v>
      </c>
      <c r="B219" s="367" t="s">
        <v>3036</v>
      </c>
      <c r="C219" s="371"/>
      <c r="D219" s="371"/>
      <c r="E219" s="365"/>
      <c r="F219" s="366" t="str">
        <f t="shared" si="10"/>
        <v>否</v>
      </c>
      <c r="G219" s="350" t="str">
        <f t="shared" si="11"/>
        <v>项</v>
      </c>
    </row>
    <row r="220" s="343" customFormat="1" ht="36" customHeight="1" spans="1:7">
      <c r="A220" s="368" t="s">
        <v>3037</v>
      </c>
      <c r="B220" s="367" t="s">
        <v>3038</v>
      </c>
      <c r="C220" s="364">
        <v>183</v>
      </c>
      <c r="D220" s="364">
        <v>673</v>
      </c>
      <c r="E220" s="365">
        <f>D220/C220-1</f>
        <v>2.678</v>
      </c>
      <c r="F220" s="366" t="str">
        <f t="shared" si="10"/>
        <v>是</v>
      </c>
      <c r="G220" s="350" t="str">
        <f t="shared" si="11"/>
        <v>项</v>
      </c>
    </row>
    <row r="221" s="343" customFormat="1" ht="36" customHeight="1" spans="1:7">
      <c r="A221" s="362" t="s">
        <v>115</v>
      </c>
      <c r="B221" s="363" t="s">
        <v>3039</v>
      </c>
      <c r="C221" s="364"/>
      <c r="D221" s="364">
        <v>23</v>
      </c>
      <c r="E221" s="365"/>
      <c r="F221" s="366" t="str">
        <f t="shared" si="10"/>
        <v>是</v>
      </c>
      <c r="G221" s="350" t="str">
        <f t="shared" si="11"/>
        <v>类</v>
      </c>
    </row>
    <row r="222" s="343" customFormat="1" ht="36" customHeight="1" spans="1:7">
      <c r="A222" s="375">
        <v>23304</v>
      </c>
      <c r="B222" s="363" t="s">
        <v>3040</v>
      </c>
      <c r="C222" s="364"/>
      <c r="D222" s="364"/>
      <c r="E222" s="365"/>
      <c r="F222" s="366" t="str">
        <f t="shared" si="10"/>
        <v>否</v>
      </c>
      <c r="G222" s="350" t="str">
        <f t="shared" si="11"/>
        <v>款</v>
      </c>
    </row>
    <row r="223" s="343" customFormat="1" ht="36" hidden="1" customHeight="1" spans="1:7">
      <c r="A223" s="368" t="s">
        <v>3041</v>
      </c>
      <c r="B223" s="367" t="s">
        <v>3042</v>
      </c>
      <c r="C223" s="369"/>
      <c r="D223" s="369"/>
      <c r="E223" s="370" t="str">
        <f t="shared" si="9"/>
        <v/>
      </c>
      <c r="F223" s="366" t="str">
        <f t="shared" si="10"/>
        <v>否</v>
      </c>
      <c r="G223" s="350" t="str">
        <f t="shared" si="11"/>
        <v>项</v>
      </c>
    </row>
    <row r="224" s="343" customFormat="1" ht="36" hidden="1" customHeight="1" spans="1:7">
      <c r="A224" s="368" t="s">
        <v>3043</v>
      </c>
      <c r="B224" s="367" t="s">
        <v>3044</v>
      </c>
      <c r="C224" s="369"/>
      <c r="D224" s="369"/>
      <c r="E224" s="370" t="str">
        <f t="shared" si="9"/>
        <v/>
      </c>
      <c r="F224" s="366" t="str">
        <f t="shared" si="10"/>
        <v>否</v>
      </c>
      <c r="G224" s="350" t="str">
        <f t="shared" si="11"/>
        <v>项</v>
      </c>
    </row>
    <row r="225" s="343" customFormat="1" ht="36" hidden="1" customHeight="1" spans="1:7">
      <c r="A225" s="368" t="s">
        <v>3045</v>
      </c>
      <c r="B225" s="367" t="s">
        <v>3046</v>
      </c>
      <c r="C225" s="369"/>
      <c r="D225" s="369"/>
      <c r="E225" s="370" t="str">
        <f t="shared" si="9"/>
        <v/>
      </c>
      <c r="F225" s="366" t="str">
        <f t="shared" si="10"/>
        <v>否</v>
      </c>
      <c r="G225" s="350" t="str">
        <f t="shared" si="11"/>
        <v>项</v>
      </c>
    </row>
    <row r="226" s="343" customFormat="1" ht="36" hidden="1" customHeight="1" spans="1:7">
      <c r="A226" s="368" t="s">
        <v>3047</v>
      </c>
      <c r="B226" s="367" t="s">
        <v>3048</v>
      </c>
      <c r="C226" s="369"/>
      <c r="D226" s="369"/>
      <c r="E226" s="370" t="str">
        <f t="shared" si="9"/>
        <v/>
      </c>
      <c r="F226" s="366" t="str">
        <f t="shared" si="10"/>
        <v>否</v>
      </c>
      <c r="G226" s="350" t="str">
        <f t="shared" si="11"/>
        <v>项</v>
      </c>
    </row>
    <row r="227" s="343" customFormat="1" ht="36" hidden="1" customHeight="1" spans="1:7">
      <c r="A227" s="368" t="s">
        <v>3049</v>
      </c>
      <c r="B227" s="367" t="s">
        <v>3050</v>
      </c>
      <c r="C227" s="369"/>
      <c r="D227" s="369"/>
      <c r="E227" s="370" t="str">
        <f t="shared" si="9"/>
        <v/>
      </c>
      <c r="F227" s="366" t="str">
        <f t="shared" si="10"/>
        <v>否</v>
      </c>
      <c r="G227" s="350" t="str">
        <f t="shared" si="11"/>
        <v>项</v>
      </c>
    </row>
    <row r="228" s="343" customFormat="1" ht="36" hidden="1" customHeight="1" spans="1:7">
      <c r="A228" s="368" t="s">
        <v>3051</v>
      </c>
      <c r="B228" s="367" t="s">
        <v>3052</v>
      </c>
      <c r="C228" s="369"/>
      <c r="D228" s="369"/>
      <c r="E228" s="370" t="str">
        <f t="shared" si="9"/>
        <v/>
      </c>
      <c r="F228" s="366" t="str">
        <f t="shared" si="10"/>
        <v>否</v>
      </c>
      <c r="G228" s="350" t="str">
        <f t="shared" si="11"/>
        <v>项</v>
      </c>
    </row>
    <row r="229" s="343" customFormat="1" ht="36" hidden="1" customHeight="1" spans="1:7">
      <c r="A229" s="368" t="s">
        <v>3053</v>
      </c>
      <c r="B229" s="367" t="s">
        <v>3054</v>
      </c>
      <c r="C229" s="369"/>
      <c r="D229" s="369"/>
      <c r="E229" s="370" t="str">
        <f t="shared" si="9"/>
        <v/>
      </c>
      <c r="F229" s="366" t="str">
        <f t="shared" si="10"/>
        <v>否</v>
      </c>
      <c r="G229" s="350" t="str">
        <f t="shared" si="11"/>
        <v>项</v>
      </c>
    </row>
    <row r="230" s="343" customFormat="1" ht="36" hidden="1" customHeight="1" spans="1:7">
      <c r="A230" s="368" t="s">
        <v>3055</v>
      </c>
      <c r="B230" s="367" t="s">
        <v>3056</v>
      </c>
      <c r="C230" s="369"/>
      <c r="D230" s="369"/>
      <c r="E230" s="370" t="str">
        <f t="shared" si="9"/>
        <v/>
      </c>
      <c r="F230" s="366" t="str">
        <f t="shared" si="10"/>
        <v>否</v>
      </c>
      <c r="G230" s="350" t="str">
        <f t="shared" si="11"/>
        <v>项</v>
      </c>
    </row>
    <row r="231" s="343" customFormat="1" ht="36" hidden="1" customHeight="1" spans="1:7">
      <c r="A231" s="368" t="s">
        <v>3057</v>
      </c>
      <c r="B231" s="367" t="s">
        <v>3058</v>
      </c>
      <c r="C231" s="369"/>
      <c r="D231" s="369"/>
      <c r="E231" s="370" t="str">
        <f t="shared" si="9"/>
        <v/>
      </c>
      <c r="F231" s="366" t="str">
        <f t="shared" si="10"/>
        <v>否</v>
      </c>
      <c r="G231" s="350" t="str">
        <f t="shared" si="11"/>
        <v>项</v>
      </c>
    </row>
    <row r="232" s="343" customFormat="1" ht="36" hidden="1" customHeight="1" spans="1:7">
      <c r="A232" s="368" t="s">
        <v>3059</v>
      </c>
      <c r="B232" s="367" t="s">
        <v>3060</v>
      </c>
      <c r="C232" s="369"/>
      <c r="D232" s="369"/>
      <c r="E232" s="370" t="str">
        <f t="shared" si="9"/>
        <v/>
      </c>
      <c r="F232" s="366" t="str">
        <f t="shared" si="10"/>
        <v>否</v>
      </c>
      <c r="G232" s="350" t="str">
        <f t="shared" si="11"/>
        <v>项</v>
      </c>
    </row>
    <row r="233" s="343" customFormat="1" ht="36" hidden="1" customHeight="1" spans="1:7">
      <c r="A233" s="368" t="s">
        <v>3061</v>
      </c>
      <c r="B233" s="367" t="s">
        <v>3062</v>
      </c>
      <c r="C233" s="369"/>
      <c r="D233" s="369"/>
      <c r="E233" s="370" t="str">
        <f t="shared" si="9"/>
        <v/>
      </c>
      <c r="F233" s="366" t="str">
        <f t="shared" si="10"/>
        <v>否</v>
      </c>
      <c r="G233" s="350" t="str">
        <f t="shared" si="11"/>
        <v>项</v>
      </c>
    </row>
    <row r="234" s="343" customFormat="1" ht="36" hidden="1" customHeight="1" spans="1:7">
      <c r="A234" s="368" t="s">
        <v>3063</v>
      </c>
      <c r="B234" s="367" t="s">
        <v>3064</v>
      </c>
      <c r="C234" s="369"/>
      <c r="D234" s="369"/>
      <c r="E234" s="370" t="str">
        <f t="shared" si="9"/>
        <v/>
      </c>
      <c r="F234" s="366" t="str">
        <f t="shared" si="10"/>
        <v>否</v>
      </c>
      <c r="G234" s="350" t="str">
        <f t="shared" si="11"/>
        <v>项</v>
      </c>
    </row>
    <row r="235" s="343" customFormat="1" ht="36" hidden="1" customHeight="1" spans="1:7">
      <c r="A235" s="368" t="s">
        <v>3065</v>
      </c>
      <c r="B235" s="367" t="s">
        <v>3066</v>
      </c>
      <c r="C235" s="369"/>
      <c r="D235" s="369"/>
      <c r="E235" s="370" t="str">
        <f t="shared" si="9"/>
        <v/>
      </c>
      <c r="F235" s="366" t="str">
        <f t="shared" si="10"/>
        <v>否</v>
      </c>
      <c r="G235" s="350" t="str">
        <f t="shared" si="11"/>
        <v>项</v>
      </c>
    </row>
    <row r="236" s="343" customFormat="1" ht="36" hidden="1" customHeight="1" spans="1:7">
      <c r="A236" s="368" t="s">
        <v>3067</v>
      </c>
      <c r="B236" s="367" t="s">
        <v>3068</v>
      </c>
      <c r="C236" s="369"/>
      <c r="D236" s="369"/>
      <c r="E236" s="370" t="str">
        <f t="shared" si="9"/>
        <v/>
      </c>
      <c r="F236" s="366" t="str">
        <f t="shared" si="10"/>
        <v>否</v>
      </c>
      <c r="G236" s="350" t="str">
        <f t="shared" si="11"/>
        <v>项</v>
      </c>
    </row>
    <row r="237" s="343" customFormat="1" ht="36" customHeight="1" spans="1:7">
      <c r="A237" s="368" t="s">
        <v>3069</v>
      </c>
      <c r="B237" s="367" t="s">
        <v>3070</v>
      </c>
      <c r="C237" s="371"/>
      <c r="D237" s="371"/>
      <c r="E237" s="365"/>
      <c r="F237" s="366" t="str">
        <f t="shared" si="10"/>
        <v>否</v>
      </c>
      <c r="G237" s="350" t="str">
        <f t="shared" si="11"/>
        <v>项</v>
      </c>
    </row>
    <row r="238" s="343" customFormat="1" ht="36" customHeight="1" spans="1:7">
      <c r="A238" s="368" t="s">
        <v>3071</v>
      </c>
      <c r="B238" s="367" t="s">
        <v>3072</v>
      </c>
      <c r="C238" s="364"/>
      <c r="D238" s="364">
        <v>23</v>
      </c>
      <c r="E238" s="365"/>
      <c r="F238" s="366" t="str">
        <f t="shared" si="10"/>
        <v>是</v>
      </c>
      <c r="G238" s="350" t="str">
        <f t="shared" si="11"/>
        <v>项</v>
      </c>
    </row>
    <row r="239" s="343" customFormat="1" ht="36" customHeight="1" spans="1:7">
      <c r="A239" s="375" t="s">
        <v>3073</v>
      </c>
      <c r="B239" s="363" t="s">
        <v>3074</v>
      </c>
      <c r="C239" s="364"/>
      <c r="D239" s="364">
        <v>3960</v>
      </c>
      <c r="E239" s="365"/>
      <c r="F239" s="366" t="str">
        <f t="shared" si="10"/>
        <v>是</v>
      </c>
      <c r="G239" s="350" t="str">
        <f t="shared" si="11"/>
        <v>类</v>
      </c>
    </row>
    <row r="240" s="343" customFormat="1" ht="36" hidden="1" customHeight="1" spans="1:7">
      <c r="A240" s="375" t="s">
        <v>3075</v>
      </c>
      <c r="B240" s="363" t="s">
        <v>3076</v>
      </c>
      <c r="C240" s="372">
        <f>SUM(C241:C252)</f>
        <v>0</v>
      </c>
      <c r="D240" s="372">
        <f>SUM(D241:D252)</f>
        <v>0</v>
      </c>
      <c r="E240" s="373" t="str">
        <f t="shared" si="9"/>
        <v/>
      </c>
      <c r="F240" s="366" t="str">
        <f t="shared" si="10"/>
        <v>否</v>
      </c>
      <c r="G240" s="350" t="str">
        <f t="shared" si="11"/>
        <v>款</v>
      </c>
    </row>
    <row r="241" s="343" customFormat="1" ht="36" hidden="1" customHeight="1" spans="1:7">
      <c r="A241" s="376" t="s">
        <v>3077</v>
      </c>
      <c r="B241" s="367" t="s">
        <v>3078</v>
      </c>
      <c r="C241" s="369"/>
      <c r="D241" s="369"/>
      <c r="E241" s="370" t="str">
        <f t="shared" si="9"/>
        <v/>
      </c>
      <c r="F241" s="366" t="str">
        <f t="shared" si="10"/>
        <v>否</v>
      </c>
      <c r="G241" s="350" t="str">
        <f t="shared" si="11"/>
        <v>项</v>
      </c>
    </row>
    <row r="242" s="343" customFormat="1" ht="36" hidden="1" customHeight="1" spans="1:7">
      <c r="A242" s="376" t="s">
        <v>3079</v>
      </c>
      <c r="B242" s="367" t="s">
        <v>3080</v>
      </c>
      <c r="C242" s="369"/>
      <c r="D242" s="369"/>
      <c r="E242" s="370" t="str">
        <f t="shared" si="9"/>
        <v/>
      </c>
      <c r="F242" s="366" t="str">
        <f t="shared" si="10"/>
        <v>否</v>
      </c>
      <c r="G242" s="350" t="str">
        <f t="shared" si="11"/>
        <v>项</v>
      </c>
    </row>
    <row r="243" s="343" customFormat="1" ht="36" hidden="1" customHeight="1" spans="1:7">
      <c r="A243" s="376" t="s">
        <v>3081</v>
      </c>
      <c r="B243" s="367" t="s">
        <v>3082</v>
      </c>
      <c r="C243" s="369"/>
      <c r="D243" s="369"/>
      <c r="E243" s="370" t="str">
        <f t="shared" si="9"/>
        <v/>
      </c>
      <c r="F243" s="366" t="str">
        <f t="shared" si="10"/>
        <v>否</v>
      </c>
      <c r="G243" s="350" t="str">
        <f t="shared" si="11"/>
        <v>项</v>
      </c>
    </row>
    <row r="244" s="343" customFormat="1" ht="36" hidden="1" customHeight="1" spans="1:7">
      <c r="A244" s="376" t="s">
        <v>3083</v>
      </c>
      <c r="B244" s="367" t="s">
        <v>3084</v>
      </c>
      <c r="C244" s="369"/>
      <c r="D244" s="369"/>
      <c r="E244" s="370" t="str">
        <f t="shared" si="9"/>
        <v/>
      </c>
      <c r="F244" s="366" t="str">
        <f t="shared" si="10"/>
        <v>否</v>
      </c>
      <c r="G244" s="350" t="str">
        <f t="shared" si="11"/>
        <v>项</v>
      </c>
    </row>
    <row r="245" s="343" customFormat="1" ht="36" hidden="1" customHeight="1" spans="1:7">
      <c r="A245" s="376" t="s">
        <v>3085</v>
      </c>
      <c r="B245" s="367" t="s">
        <v>3086</v>
      </c>
      <c r="C245" s="369"/>
      <c r="D245" s="369"/>
      <c r="E245" s="370" t="str">
        <f t="shared" si="9"/>
        <v/>
      </c>
      <c r="F245" s="366" t="str">
        <f t="shared" si="10"/>
        <v>否</v>
      </c>
      <c r="G245" s="350" t="str">
        <f t="shared" si="11"/>
        <v>项</v>
      </c>
    </row>
    <row r="246" s="343" customFormat="1" ht="36" hidden="1" customHeight="1" spans="1:7">
      <c r="A246" s="376" t="s">
        <v>3087</v>
      </c>
      <c r="B246" s="367" t="s">
        <v>3088</v>
      </c>
      <c r="C246" s="369"/>
      <c r="D246" s="369"/>
      <c r="E246" s="370" t="str">
        <f t="shared" si="9"/>
        <v/>
      </c>
      <c r="F246" s="366" t="str">
        <f t="shared" si="10"/>
        <v>否</v>
      </c>
      <c r="G246" s="350" t="str">
        <f t="shared" si="11"/>
        <v>项</v>
      </c>
    </row>
    <row r="247" s="343" customFormat="1" ht="36" hidden="1" customHeight="1" spans="1:7">
      <c r="A247" s="376" t="s">
        <v>3089</v>
      </c>
      <c r="B247" s="367" t="s">
        <v>3090</v>
      </c>
      <c r="C247" s="369"/>
      <c r="D247" s="369"/>
      <c r="E247" s="370" t="str">
        <f t="shared" si="9"/>
        <v/>
      </c>
      <c r="F247" s="366" t="str">
        <f t="shared" si="10"/>
        <v>否</v>
      </c>
      <c r="G247" s="350" t="str">
        <f t="shared" si="11"/>
        <v>项</v>
      </c>
    </row>
    <row r="248" s="343" customFormat="1" ht="36" hidden="1" customHeight="1" spans="1:7">
      <c r="A248" s="376" t="s">
        <v>3091</v>
      </c>
      <c r="B248" s="367" t="s">
        <v>3092</v>
      </c>
      <c r="C248" s="369"/>
      <c r="D248" s="369"/>
      <c r="E248" s="370" t="str">
        <f t="shared" si="9"/>
        <v/>
      </c>
      <c r="F248" s="366" t="str">
        <f t="shared" si="10"/>
        <v>否</v>
      </c>
      <c r="G248" s="350" t="str">
        <f t="shared" si="11"/>
        <v>项</v>
      </c>
    </row>
    <row r="249" s="343" customFormat="1" ht="36" hidden="1" customHeight="1" spans="1:7">
      <c r="A249" s="376" t="s">
        <v>3093</v>
      </c>
      <c r="B249" s="367" t="s">
        <v>3094</v>
      </c>
      <c r="C249" s="369"/>
      <c r="D249" s="369"/>
      <c r="E249" s="370" t="str">
        <f t="shared" si="9"/>
        <v/>
      </c>
      <c r="F249" s="366" t="str">
        <f t="shared" si="10"/>
        <v>否</v>
      </c>
      <c r="G249" s="350" t="str">
        <f t="shared" si="11"/>
        <v>项</v>
      </c>
    </row>
    <row r="250" s="343" customFormat="1" ht="36" hidden="1" customHeight="1" spans="1:7">
      <c r="A250" s="376" t="s">
        <v>3095</v>
      </c>
      <c r="B250" s="367" t="s">
        <v>3096</v>
      </c>
      <c r="C250" s="369"/>
      <c r="D250" s="369"/>
      <c r="E250" s="370" t="str">
        <f t="shared" si="9"/>
        <v/>
      </c>
      <c r="F250" s="366" t="str">
        <f t="shared" si="10"/>
        <v>否</v>
      </c>
      <c r="G250" s="350" t="str">
        <f t="shared" si="11"/>
        <v>项</v>
      </c>
    </row>
    <row r="251" s="343" customFormat="1" ht="36" hidden="1" customHeight="1" spans="1:7">
      <c r="A251" s="376" t="s">
        <v>3097</v>
      </c>
      <c r="B251" s="367" t="s">
        <v>3098</v>
      </c>
      <c r="C251" s="369"/>
      <c r="D251" s="369"/>
      <c r="E251" s="370" t="str">
        <f t="shared" si="9"/>
        <v/>
      </c>
      <c r="F251" s="366" t="str">
        <f t="shared" si="10"/>
        <v>否</v>
      </c>
      <c r="G251" s="350" t="str">
        <f t="shared" si="11"/>
        <v>项</v>
      </c>
    </row>
    <row r="252" s="343" customFormat="1" ht="36" hidden="1" customHeight="1" spans="1:7">
      <c r="A252" s="376" t="s">
        <v>3099</v>
      </c>
      <c r="B252" s="367" t="s">
        <v>3100</v>
      </c>
      <c r="C252" s="369"/>
      <c r="D252" s="369"/>
      <c r="E252" s="370" t="str">
        <f t="shared" si="9"/>
        <v/>
      </c>
      <c r="F252" s="366" t="str">
        <f t="shared" si="10"/>
        <v>否</v>
      </c>
      <c r="G252" s="350" t="str">
        <f t="shared" si="11"/>
        <v>项</v>
      </c>
    </row>
    <row r="253" s="343" customFormat="1" ht="36" hidden="1" customHeight="1" spans="1:7">
      <c r="A253" s="375" t="s">
        <v>3101</v>
      </c>
      <c r="B253" s="363" t="s">
        <v>3102</v>
      </c>
      <c r="C253" s="372">
        <f>SUM(C254:C259)</f>
        <v>0</v>
      </c>
      <c r="D253" s="372">
        <f>SUM(D254:D259)</f>
        <v>0</v>
      </c>
      <c r="E253" s="373" t="str">
        <f t="shared" si="9"/>
        <v/>
      </c>
      <c r="F253" s="366" t="str">
        <f t="shared" si="10"/>
        <v>否</v>
      </c>
      <c r="G253" s="350" t="str">
        <f t="shared" si="11"/>
        <v>款</v>
      </c>
    </row>
    <row r="254" s="343" customFormat="1" ht="36" hidden="1" customHeight="1" spans="1:7">
      <c r="A254" s="376" t="s">
        <v>3103</v>
      </c>
      <c r="B254" s="367" t="s">
        <v>3104</v>
      </c>
      <c r="C254" s="369"/>
      <c r="D254" s="369"/>
      <c r="E254" s="370" t="str">
        <f t="shared" si="9"/>
        <v/>
      </c>
      <c r="F254" s="366" t="str">
        <f t="shared" si="10"/>
        <v>否</v>
      </c>
      <c r="G254" s="350" t="str">
        <f t="shared" si="11"/>
        <v>项</v>
      </c>
    </row>
    <row r="255" s="343" customFormat="1" ht="36" hidden="1" customHeight="1" spans="1:7">
      <c r="A255" s="376" t="s">
        <v>3105</v>
      </c>
      <c r="B255" s="367" t="s">
        <v>3106</v>
      </c>
      <c r="C255" s="369"/>
      <c r="D255" s="369"/>
      <c r="E255" s="370" t="str">
        <f t="shared" si="9"/>
        <v/>
      </c>
      <c r="F255" s="366" t="str">
        <f t="shared" si="10"/>
        <v>否</v>
      </c>
      <c r="G255" s="350" t="str">
        <f t="shared" si="11"/>
        <v>项</v>
      </c>
    </row>
    <row r="256" s="343" customFormat="1" ht="36" hidden="1" customHeight="1" spans="1:7">
      <c r="A256" s="376" t="s">
        <v>3107</v>
      </c>
      <c r="B256" s="367" t="s">
        <v>3108</v>
      </c>
      <c r="C256" s="369"/>
      <c r="D256" s="369"/>
      <c r="E256" s="370" t="str">
        <f t="shared" si="9"/>
        <v/>
      </c>
      <c r="F256" s="366" t="str">
        <f t="shared" si="10"/>
        <v>否</v>
      </c>
      <c r="G256" s="350" t="str">
        <f t="shared" si="11"/>
        <v>项</v>
      </c>
    </row>
    <row r="257" s="343" customFormat="1" ht="36" hidden="1" customHeight="1" spans="1:7">
      <c r="A257" s="376" t="s">
        <v>3109</v>
      </c>
      <c r="B257" s="367" t="s">
        <v>3110</v>
      </c>
      <c r="C257" s="369"/>
      <c r="D257" s="369"/>
      <c r="E257" s="370" t="str">
        <f t="shared" si="9"/>
        <v/>
      </c>
      <c r="F257" s="366" t="str">
        <f t="shared" si="10"/>
        <v>否</v>
      </c>
      <c r="G257" s="350" t="str">
        <f t="shared" si="11"/>
        <v>项</v>
      </c>
    </row>
    <row r="258" s="343" customFormat="1" ht="36" hidden="1" customHeight="1" spans="1:7">
      <c r="A258" s="376" t="s">
        <v>3111</v>
      </c>
      <c r="B258" s="367" t="s">
        <v>3112</v>
      </c>
      <c r="C258" s="369"/>
      <c r="D258" s="369"/>
      <c r="E258" s="370" t="str">
        <f t="shared" si="9"/>
        <v/>
      </c>
      <c r="F258" s="366" t="str">
        <f t="shared" si="10"/>
        <v>否</v>
      </c>
      <c r="G258" s="350" t="str">
        <f t="shared" si="11"/>
        <v>项</v>
      </c>
    </row>
    <row r="259" s="343" customFormat="1" ht="36" hidden="1" customHeight="1" spans="1:7">
      <c r="A259" s="376" t="s">
        <v>3113</v>
      </c>
      <c r="B259" s="367" t="s">
        <v>3114</v>
      </c>
      <c r="C259" s="369"/>
      <c r="D259" s="369"/>
      <c r="E259" s="370" t="str">
        <f t="shared" si="9"/>
        <v/>
      </c>
      <c r="F259" s="366" t="str">
        <f t="shared" si="10"/>
        <v>否</v>
      </c>
      <c r="G259" s="350" t="str">
        <f t="shared" si="11"/>
        <v>项</v>
      </c>
    </row>
    <row r="260" s="343" customFormat="1" ht="36" customHeight="1" spans="1:7">
      <c r="A260" s="368"/>
      <c r="B260" s="367"/>
      <c r="C260" s="371"/>
      <c r="D260" s="371"/>
      <c r="E260" s="365"/>
      <c r="F260" s="366" t="str">
        <f>IF(LEN(A260)=3,"是",IF(B260&lt;&gt;"",IF(SUM(C260:D260)&lt;&gt;0,"是","否"),"是"))</f>
        <v>是</v>
      </c>
      <c r="G260" s="350"/>
    </row>
    <row r="261" s="343" customFormat="1" ht="36" customHeight="1" spans="1:10">
      <c r="A261" s="378"/>
      <c r="B261" s="379" t="s">
        <v>3135</v>
      </c>
      <c r="C261" s="364">
        <f>C239+C221+C204+C178+C174+C122+C98+C43+C32+C20+C4</f>
        <v>15249</v>
      </c>
      <c r="D261" s="364">
        <f>D239+D221+D204+D178+D174+D122+D98+D43+D32+D20+D4</f>
        <v>11129</v>
      </c>
      <c r="E261" s="365">
        <f>D261/C261-1</f>
        <v>-0.27</v>
      </c>
      <c r="F261" s="366" t="str">
        <f>IF(LEN(A261)=3,"是",IF(B261&lt;&gt;"",IF(SUM(C261:D261)&lt;&gt;0,"是","否"),"是"))</f>
        <v>是</v>
      </c>
      <c r="G261" s="350"/>
      <c r="J261" s="343">
        <f>C261-H261</f>
        <v>15249</v>
      </c>
    </row>
    <row r="262" s="343" customFormat="1" ht="36" customHeight="1" spans="1:7">
      <c r="A262" s="380" t="s">
        <v>3116</v>
      </c>
      <c r="B262" s="381" t="s">
        <v>120</v>
      </c>
      <c r="C262" s="142">
        <f>SUBTOTAL(9,C263:C266)</f>
        <v>3000</v>
      </c>
      <c r="D262" s="142">
        <f>SUBTOTAL(9,D263:D266)</f>
        <v>8000</v>
      </c>
      <c r="E262" s="365">
        <f>D262/C262-1</f>
        <v>1.667</v>
      </c>
      <c r="F262" s="366" t="str">
        <f t="shared" ref="F261:F271" si="12">IF(LEN(A262)=3,"是",IF(B262&lt;&gt;"",IF(SUM(C262:D262)&lt;&gt;0,"是","否"),"是"))</f>
        <v>是</v>
      </c>
      <c r="G262" s="350"/>
    </row>
    <row r="263" s="343" customFormat="1" ht="36" customHeight="1" spans="1:7">
      <c r="A263" s="380" t="s">
        <v>3117</v>
      </c>
      <c r="B263" s="382" t="s">
        <v>3118</v>
      </c>
      <c r="C263" s="144"/>
      <c r="D263" s="144"/>
      <c r="E263" s="365"/>
      <c r="F263" s="366" t="str">
        <f t="shared" si="12"/>
        <v>否</v>
      </c>
      <c r="G263" s="350"/>
    </row>
    <row r="264" s="343" customFormat="1" ht="36" customHeight="1" spans="1:7">
      <c r="A264" s="383" t="s">
        <v>3136</v>
      </c>
      <c r="B264" s="382" t="s">
        <v>3137</v>
      </c>
      <c r="C264" s="144"/>
      <c r="D264" s="144"/>
      <c r="E264" s="365"/>
      <c r="F264" s="366" t="str">
        <f t="shared" si="12"/>
        <v>否</v>
      </c>
      <c r="G264" s="350"/>
    </row>
    <row r="265" s="343" customFormat="1" ht="36" hidden="1" customHeight="1" spans="1:6">
      <c r="A265" s="384" t="s">
        <v>3119</v>
      </c>
      <c r="B265" s="385" t="s">
        <v>3120</v>
      </c>
      <c r="C265" s="144"/>
      <c r="D265" s="144"/>
      <c r="E265" s="177"/>
      <c r="F265" s="366" t="str">
        <f t="shared" si="12"/>
        <v>否</v>
      </c>
    </row>
    <row r="266" s="343" customFormat="1" ht="36" customHeight="1" spans="1:7">
      <c r="A266" s="383" t="s">
        <v>3138</v>
      </c>
      <c r="B266" s="382" t="s">
        <v>3124</v>
      </c>
      <c r="C266" s="144">
        <v>3000</v>
      </c>
      <c r="D266" s="144">
        <v>8000</v>
      </c>
      <c r="E266" s="365">
        <f>D266/C266-1</f>
        <v>1.667</v>
      </c>
      <c r="F266" s="366" t="str">
        <f t="shared" si="12"/>
        <v>是</v>
      </c>
      <c r="G266" s="350"/>
    </row>
    <row r="267" s="343" customFormat="1" ht="36" hidden="1" customHeight="1" spans="1:7">
      <c r="A267" s="383" t="s">
        <v>3125</v>
      </c>
      <c r="B267" s="382" t="s">
        <v>3126</v>
      </c>
      <c r="C267" s="144"/>
      <c r="D267" s="144"/>
      <c r="E267" s="177"/>
      <c r="F267" s="366" t="str">
        <f t="shared" si="12"/>
        <v>否</v>
      </c>
      <c r="G267" s="350"/>
    </row>
    <row r="268" ht="36" customHeight="1" spans="1:7">
      <c r="A268" s="383" t="s">
        <v>3139</v>
      </c>
      <c r="B268" s="386" t="s">
        <v>3140</v>
      </c>
      <c r="C268" s="144"/>
      <c r="D268" s="144"/>
      <c r="E268" s="365"/>
      <c r="F268" s="366" t="str">
        <f t="shared" si="12"/>
        <v>否</v>
      </c>
      <c r="G268" s="350"/>
    </row>
    <row r="269" ht="36" customHeight="1" spans="1:7">
      <c r="A269" s="380" t="s">
        <v>3127</v>
      </c>
      <c r="B269" s="387" t="s">
        <v>3128</v>
      </c>
      <c r="C269" s="142">
        <v>1200</v>
      </c>
      <c r="D269" s="142"/>
      <c r="E269" s="365">
        <f>D269/C269-1</f>
        <v>-1</v>
      </c>
      <c r="F269" s="366" t="str">
        <f t="shared" si="12"/>
        <v>是</v>
      </c>
      <c r="G269" s="350"/>
    </row>
    <row r="270" ht="36" customHeight="1" spans="1:7">
      <c r="A270" s="380"/>
      <c r="B270" s="387" t="s">
        <v>3141</v>
      </c>
      <c r="C270" s="142">
        <v>450</v>
      </c>
      <c r="D270" s="144"/>
      <c r="E270" s="365">
        <f>D270/C270-1</f>
        <v>-1</v>
      </c>
      <c r="F270" s="366" t="str">
        <f t="shared" si="12"/>
        <v>是</v>
      </c>
      <c r="G270" s="350"/>
    </row>
    <row r="271" ht="36" customHeight="1" spans="1:7">
      <c r="A271" s="388"/>
      <c r="B271" s="389" t="s">
        <v>127</v>
      </c>
      <c r="C271" s="142">
        <f>C261+C262+C269+C270</f>
        <v>19899</v>
      </c>
      <c r="D271" s="142">
        <f>D261+D262+D269+D270</f>
        <v>19129</v>
      </c>
      <c r="E271" s="365">
        <f>D271/C271-1</f>
        <v>-0.039</v>
      </c>
      <c r="F271" s="366" t="str">
        <f t="shared" si="12"/>
        <v>是</v>
      </c>
      <c r="G271" s="350"/>
    </row>
    <row r="272" spans="3:4">
      <c r="C272" s="390"/>
      <c r="D272" s="390"/>
    </row>
    <row r="273" spans="3:4">
      <c r="C273" s="390"/>
      <c r="D273" s="390"/>
    </row>
    <row r="274" spans="3:4">
      <c r="C274" s="390"/>
      <c r="D274" s="390"/>
    </row>
  </sheetData>
  <autoFilter ref="A3:G271">
    <filterColumn colId="5">
      <customFilters>
        <customFilter operator="equal" val="是"/>
      </customFilters>
    </filterColumn>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5"/>
  <sheetViews>
    <sheetView showGridLines="0" showZeros="0" view="pageBreakPreview" zoomScaleNormal="100" topLeftCell="A10" workbookViewId="0">
      <selection activeCell="H24" sqref="H24"/>
    </sheetView>
  </sheetViews>
  <sheetFormatPr defaultColWidth="9" defaultRowHeight="14.4" outlineLevelCol="4"/>
  <cols>
    <col min="1" max="1" width="52.1296296296296" style="328" customWidth="1"/>
    <col min="2" max="4" width="20.6296296296296" customWidth="1"/>
  </cols>
  <sheetData>
    <row r="1" s="327" customFormat="1" ht="45" customHeight="1" spans="1:5">
      <c r="A1" s="329" t="s">
        <v>3142</v>
      </c>
      <c r="B1" s="329"/>
      <c r="C1" s="329"/>
      <c r="D1" s="329"/>
      <c r="E1" s="330"/>
    </row>
    <row r="2" ht="20.1" customHeight="1" spans="1:5">
      <c r="A2" s="331"/>
      <c r="B2" s="332"/>
      <c r="C2" s="333"/>
      <c r="D2" s="333" t="s">
        <v>1</v>
      </c>
      <c r="E2" s="328"/>
    </row>
    <row r="3" ht="45" customHeight="1" spans="1:5">
      <c r="A3" s="234" t="s">
        <v>2453</v>
      </c>
      <c r="B3" s="334" t="s">
        <v>129</v>
      </c>
      <c r="C3" s="334" t="s">
        <v>5</v>
      </c>
      <c r="D3" s="334" t="s">
        <v>130</v>
      </c>
      <c r="E3" s="335" t="s">
        <v>7</v>
      </c>
    </row>
    <row r="4" ht="36" customHeight="1" spans="1:5">
      <c r="A4" s="336" t="s">
        <v>2664</v>
      </c>
      <c r="B4" s="117">
        <v>20</v>
      </c>
      <c r="C4" s="117"/>
      <c r="D4" s="337">
        <f>C4/B4-1</f>
        <v>-1</v>
      </c>
      <c r="E4" s="338" t="str">
        <f>IF(A4&lt;&gt;"",IF(SUM(B4:C4)&lt;&gt;0,"是","否"),"是")</f>
        <v>是</v>
      </c>
    </row>
    <row r="5" ht="36" customHeight="1" spans="1:5">
      <c r="A5" s="336" t="s">
        <v>2695</v>
      </c>
      <c r="B5" s="117">
        <v>263</v>
      </c>
      <c r="C5" s="117">
        <v>263</v>
      </c>
      <c r="D5" s="337">
        <f>C5/B5-1</f>
        <v>0</v>
      </c>
      <c r="E5" s="338" t="str">
        <f t="shared" ref="E5:E15" si="0">IF(A5&lt;&gt;"",IF(SUM(B5:C5)&lt;&gt;0,"是","否"),"是")</f>
        <v>是</v>
      </c>
    </row>
    <row r="6" ht="36" customHeight="1" spans="1:5">
      <c r="A6" s="336" t="s">
        <v>2715</v>
      </c>
      <c r="B6" s="117"/>
      <c r="C6" s="117"/>
      <c r="D6" s="337"/>
      <c r="E6" s="338" t="str">
        <f t="shared" si="0"/>
        <v>否</v>
      </c>
    </row>
    <row r="7" ht="36" customHeight="1" spans="1:5">
      <c r="A7" s="339" t="s">
        <v>2727</v>
      </c>
      <c r="B7" s="117"/>
      <c r="C7" s="117"/>
      <c r="D7" s="337"/>
      <c r="E7" s="340" t="str">
        <f t="shared" si="0"/>
        <v>否</v>
      </c>
    </row>
    <row r="8" ht="36" customHeight="1" spans="1:5">
      <c r="A8" s="336" t="s">
        <v>2818</v>
      </c>
      <c r="B8" s="117">
        <v>615</v>
      </c>
      <c r="C8" s="117">
        <v>396</v>
      </c>
      <c r="D8" s="337">
        <f>C8/B8-1</f>
        <v>-0.356</v>
      </c>
      <c r="E8" s="338" t="str">
        <f t="shared" si="0"/>
        <v>是</v>
      </c>
    </row>
    <row r="9" ht="36" customHeight="1" spans="1:5">
      <c r="A9" s="336" t="s">
        <v>2851</v>
      </c>
      <c r="B9" s="117"/>
      <c r="C9" s="117"/>
      <c r="D9" s="337"/>
      <c r="E9" s="338" t="str">
        <f t="shared" si="0"/>
        <v>否</v>
      </c>
    </row>
    <row r="10" ht="36" customHeight="1" spans="1:5">
      <c r="A10" s="339" t="s">
        <v>2949</v>
      </c>
      <c r="B10" s="117"/>
      <c r="C10" s="117"/>
      <c r="D10" s="337"/>
      <c r="E10" s="340" t="str">
        <f t="shared" si="0"/>
        <v>否</v>
      </c>
    </row>
    <row r="11" ht="36" customHeight="1" spans="1:5">
      <c r="A11" s="336" t="s">
        <v>2956</v>
      </c>
      <c r="B11" s="117">
        <v>1100</v>
      </c>
      <c r="C11" s="117">
        <v>756</v>
      </c>
      <c r="D11" s="337">
        <f>C11/B11-1</f>
        <v>-0.313</v>
      </c>
      <c r="E11" s="338" t="str">
        <f t="shared" si="0"/>
        <v>是</v>
      </c>
    </row>
    <row r="12" ht="36" customHeight="1" spans="1:5">
      <c r="A12" s="339" t="s">
        <v>3006</v>
      </c>
      <c r="B12" s="117"/>
      <c r="C12" s="117"/>
      <c r="D12" s="337"/>
      <c r="E12" s="340" t="str">
        <f t="shared" si="0"/>
        <v>否</v>
      </c>
    </row>
    <row r="13" ht="36" customHeight="1" spans="1:5">
      <c r="A13" s="339" t="s">
        <v>3039</v>
      </c>
      <c r="B13" s="117"/>
      <c r="C13" s="117"/>
      <c r="D13" s="337"/>
      <c r="E13" s="340" t="str">
        <f t="shared" si="0"/>
        <v>否</v>
      </c>
    </row>
    <row r="14" ht="36" customHeight="1" spans="1:5">
      <c r="A14" s="339" t="s">
        <v>3074</v>
      </c>
      <c r="B14" s="117"/>
      <c r="C14" s="117"/>
      <c r="D14" s="337"/>
      <c r="E14" s="340" t="str">
        <f t="shared" si="0"/>
        <v>否</v>
      </c>
    </row>
    <row r="15" ht="36" customHeight="1" spans="1:5">
      <c r="A15" s="341" t="s">
        <v>3143</v>
      </c>
      <c r="B15" s="342">
        <f>SUM(B4:B14)</f>
        <v>1998</v>
      </c>
      <c r="C15" s="342">
        <f>SUM(C4:C14)</f>
        <v>1415</v>
      </c>
      <c r="D15" s="337">
        <f>C15/B15-1</f>
        <v>-0.292</v>
      </c>
      <c r="E15" s="338" t="str">
        <f t="shared" si="0"/>
        <v>是</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54"/>
  <sheetViews>
    <sheetView showGridLines="0" showZeros="0" view="pageBreakPreview" zoomScaleNormal="100" topLeftCell="A34" workbookViewId="0">
      <selection activeCell="D39" sqref="D39"/>
    </sheetView>
  </sheetViews>
  <sheetFormatPr defaultColWidth="9" defaultRowHeight="15.6" outlineLevelCol="4"/>
  <cols>
    <col min="1" max="1" width="50.7777777777778" style="290" customWidth="1"/>
    <col min="2" max="4" width="20.6296296296296" style="290" customWidth="1"/>
    <col min="5" max="5" width="4.21296296296296" style="290" customWidth="1"/>
    <col min="6" max="6" width="13.7777777777778" style="290"/>
    <col min="7" max="16384" width="9" style="290"/>
  </cols>
  <sheetData>
    <row r="1" ht="45" customHeight="1" spans="1:4">
      <c r="A1" s="311" t="s">
        <v>3144</v>
      </c>
      <c r="B1" s="311"/>
      <c r="C1" s="311"/>
      <c r="D1" s="311"/>
    </row>
    <row r="2" ht="20.1" customHeight="1" spans="1:4">
      <c r="A2" s="312"/>
      <c r="B2" s="313"/>
      <c r="C2" s="314"/>
      <c r="D2" s="315" t="s">
        <v>3145</v>
      </c>
    </row>
    <row r="3" ht="45" customHeight="1" spans="1:5">
      <c r="A3" s="260" t="s">
        <v>3146</v>
      </c>
      <c r="B3" s="130" t="s">
        <v>4</v>
      </c>
      <c r="C3" s="130" t="s">
        <v>5</v>
      </c>
      <c r="D3" s="130" t="s">
        <v>6</v>
      </c>
      <c r="E3" s="290" t="s">
        <v>7</v>
      </c>
    </row>
    <row r="4" ht="36" customHeight="1" spans="1:5">
      <c r="A4" s="229" t="s">
        <v>3147</v>
      </c>
      <c r="B4" s="316"/>
      <c r="C4" s="316"/>
      <c r="D4" s="135"/>
      <c r="E4" s="317" t="str">
        <f t="shared" ref="E4:E41" si="0">IF(A4&lt;&gt;"",IF(SUM(B4:C4)&lt;&gt;0,"是","否"),"是")</f>
        <v>否</v>
      </c>
    </row>
    <row r="5" ht="36" customHeight="1" spans="1:5">
      <c r="A5" s="302" t="s">
        <v>3148</v>
      </c>
      <c r="B5" s="318"/>
      <c r="C5" s="319"/>
      <c r="D5" s="174"/>
      <c r="E5" s="317" t="str">
        <f t="shared" si="0"/>
        <v>否</v>
      </c>
    </row>
    <row r="6" ht="36" customHeight="1" spans="1:5">
      <c r="A6" s="302" t="s">
        <v>3149</v>
      </c>
      <c r="B6" s="318"/>
      <c r="C6" s="318"/>
      <c r="D6" s="174"/>
      <c r="E6" s="317" t="str">
        <f t="shared" si="0"/>
        <v>否</v>
      </c>
    </row>
    <row r="7" ht="36" customHeight="1" spans="1:5">
      <c r="A7" s="302" t="s">
        <v>3150</v>
      </c>
      <c r="B7" s="320"/>
      <c r="C7" s="319"/>
      <c r="D7" s="174"/>
      <c r="E7" s="317" t="str">
        <f t="shared" si="0"/>
        <v>否</v>
      </c>
    </row>
    <row r="8" ht="36" customHeight="1" spans="1:5">
      <c r="A8" s="302" t="s">
        <v>3151</v>
      </c>
      <c r="B8" s="318"/>
      <c r="C8" s="319"/>
      <c r="D8" s="174"/>
      <c r="E8" s="317" t="str">
        <f t="shared" si="0"/>
        <v>否</v>
      </c>
    </row>
    <row r="9" ht="36" customHeight="1" spans="1:5">
      <c r="A9" s="302" t="s">
        <v>3152</v>
      </c>
      <c r="B9" s="320"/>
      <c r="C9" s="319"/>
      <c r="D9" s="174"/>
      <c r="E9" s="317" t="str">
        <f t="shared" si="0"/>
        <v>否</v>
      </c>
    </row>
    <row r="10" ht="36" customHeight="1" spans="1:5">
      <c r="A10" s="302" t="s">
        <v>3153</v>
      </c>
      <c r="B10" s="318"/>
      <c r="C10" s="319"/>
      <c r="D10" s="174"/>
      <c r="E10" s="317" t="str">
        <f t="shared" si="0"/>
        <v>否</v>
      </c>
    </row>
    <row r="11" ht="36" customHeight="1" spans="1:5">
      <c r="A11" s="302" t="s">
        <v>3154</v>
      </c>
      <c r="B11" s="318"/>
      <c r="C11" s="319"/>
      <c r="D11" s="174"/>
      <c r="E11" s="317" t="str">
        <f t="shared" si="0"/>
        <v>否</v>
      </c>
    </row>
    <row r="12" ht="36" customHeight="1" spans="1:5">
      <c r="A12" s="302" t="s">
        <v>3155</v>
      </c>
      <c r="B12" s="318"/>
      <c r="C12" s="319"/>
      <c r="D12" s="174"/>
      <c r="E12" s="317" t="str">
        <f t="shared" si="0"/>
        <v>否</v>
      </c>
    </row>
    <row r="13" ht="36" customHeight="1" spans="1:5">
      <c r="A13" s="302" t="s">
        <v>3156</v>
      </c>
      <c r="B13" s="321"/>
      <c r="C13" s="318"/>
      <c r="D13" s="174"/>
      <c r="E13" s="317" t="str">
        <f t="shared" si="0"/>
        <v>否</v>
      </c>
    </row>
    <row r="14" ht="36" customHeight="1" spans="1:5">
      <c r="A14" s="302" t="s">
        <v>3157</v>
      </c>
      <c r="B14" s="321"/>
      <c r="C14" s="319"/>
      <c r="D14" s="174"/>
      <c r="E14" s="317" t="str">
        <f t="shared" si="0"/>
        <v>否</v>
      </c>
    </row>
    <row r="15" ht="36" customHeight="1" spans="1:5">
      <c r="A15" s="302" t="s">
        <v>3158</v>
      </c>
      <c r="B15" s="321"/>
      <c r="C15" s="322"/>
      <c r="D15" s="174"/>
      <c r="E15" s="317" t="str">
        <f t="shared" si="0"/>
        <v>否</v>
      </c>
    </row>
    <row r="16" ht="36" customHeight="1" spans="1:5">
      <c r="A16" s="302" t="s">
        <v>3159</v>
      </c>
      <c r="B16" s="321"/>
      <c r="C16" s="322"/>
      <c r="D16" s="174"/>
      <c r="E16" s="317" t="str">
        <f t="shared" si="0"/>
        <v>否</v>
      </c>
    </row>
    <row r="17" ht="36" customHeight="1" spans="1:5">
      <c r="A17" s="302" t="s">
        <v>3160</v>
      </c>
      <c r="B17" s="318"/>
      <c r="C17" s="319"/>
      <c r="D17" s="174"/>
      <c r="E17" s="317" t="str">
        <f t="shared" si="0"/>
        <v>否</v>
      </c>
    </row>
    <row r="18" ht="36" customHeight="1" spans="1:5">
      <c r="A18" s="302" t="s">
        <v>3161</v>
      </c>
      <c r="B18" s="321"/>
      <c r="C18" s="322"/>
      <c r="D18" s="174"/>
      <c r="E18" s="317" t="str">
        <f t="shared" si="0"/>
        <v>否</v>
      </c>
    </row>
    <row r="19" ht="36" customHeight="1" spans="1:5">
      <c r="A19" s="302" t="s">
        <v>3162</v>
      </c>
      <c r="B19" s="321"/>
      <c r="C19" s="322"/>
      <c r="D19" s="174"/>
      <c r="E19" s="317" t="str">
        <f t="shared" si="0"/>
        <v>否</v>
      </c>
    </row>
    <row r="20" ht="36" hidden="1" customHeight="1" spans="1:5">
      <c r="A20" s="302" t="s">
        <v>3163</v>
      </c>
      <c r="B20" s="318"/>
      <c r="C20" s="322"/>
      <c r="D20" s="174" t="str">
        <f>IF(B20&gt;0,C20/B20-1,IF(B20&lt;0,-(C20/B20-1),""))</f>
        <v/>
      </c>
      <c r="E20" s="317" t="str">
        <f t="shared" si="0"/>
        <v>否</v>
      </c>
    </row>
    <row r="21" ht="36" customHeight="1" spans="1:5">
      <c r="A21" s="302" t="s">
        <v>3164</v>
      </c>
      <c r="B21" s="321"/>
      <c r="C21" s="319"/>
      <c r="D21" s="174"/>
      <c r="E21" s="317" t="str">
        <f t="shared" si="0"/>
        <v>否</v>
      </c>
    </row>
    <row r="22" ht="36" customHeight="1" spans="1:5">
      <c r="A22" s="302" t="s">
        <v>3165</v>
      </c>
      <c r="B22" s="321"/>
      <c r="C22" s="319"/>
      <c r="D22" s="174"/>
      <c r="E22" s="317" t="str">
        <f t="shared" si="0"/>
        <v>否</v>
      </c>
    </row>
    <row r="23" ht="36" customHeight="1" spans="1:5">
      <c r="A23" s="229" t="s">
        <v>3166</v>
      </c>
      <c r="B23" s="316"/>
      <c r="C23" s="316"/>
      <c r="D23" s="135"/>
      <c r="E23" s="317" t="str">
        <f t="shared" si="0"/>
        <v>否</v>
      </c>
    </row>
    <row r="24" ht="36" customHeight="1" spans="1:5">
      <c r="A24" s="246" t="s">
        <v>3167</v>
      </c>
      <c r="B24" s="321"/>
      <c r="C24" s="319"/>
      <c r="D24" s="174"/>
      <c r="E24" s="317" t="str">
        <f t="shared" si="0"/>
        <v>否</v>
      </c>
    </row>
    <row r="25" ht="36" customHeight="1" spans="1:5">
      <c r="A25" s="246" t="s">
        <v>3168</v>
      </c>
      <c r="B25" s="321"/>
      <c r="C25" s="319"/>
      <c r="D25" s="174"/>
      <c r="E25" s="317" t="str">
        <f t="shared" si="0"/>
        <v>否</v>
      </c>
    </row>
    <row r="26" ht="36" customHeight="1" spans="1:5">
      <c r="A26" s="246" t="s">
        <v>3169</v>
      </c>
      <c r="B26" s="321"/>
      <c r="C26" s="319"/>
      <c r="D26" s="174"/>
      <c r="E26" s="317" t="str">
        <f t="shared" si="0"/>
        <v>否</v>
      </c>
    </row>
    <row r="27" ht="36" customHeight="1" spans="1:5">
      <c r="A27" s="246" t="s">
        <v>3170</v>
      </c>
      <c r="B27" s="321"/>
      <c r="C27" s="319"/>
      <c r="D27" s="174"/>
      <c r="E27" s="317" t="str">
        <f t="shared" si="0"/>
        <v>否</v>
      </c>
    </row>
    <row r="28" ht="36" customHeight="1" spans="1:5">
      <c r="A28" s="229" t="s">
        <v>3171</v>
      </c>
      <c r="B28" s="316"/>
      <c r="C28" s="316"/>
      <c r="D28" s="135"/>
      <c r="E28" s="317" t="str">
        <f t="shared" si="0"/>
        <v>否</v>
      </c>
    </row>
    <row r="29" ht="36" customHeight="1" spans="1:5">
      <c r="A29" s="246" t="s">
        <v>3172</v>
      </c>
      <c r="B29" s="321"/>
      <c r="C29" s="319"/>
      <c r="D29" s="174"/>
      <c r="E29" s="317" t="str">
        <f t="shared" si="0"/>
        <v>否</v>
      </c>
    </row>
    <row r="30" ht="36" customHeight="1" spans="1:5">
      <c r="A30" s="246" t="s">
        <v>3173</v>
      </c>
      <c r="B30" s="318"/>
      <c r="C30" s="319"/>
      <c r="D30" s="174"/>
      <c r="E30" s="317" t="str">
        <f t="shared" si="0"/>
        <v>否</v>
      </c>
    </row>
    <row r="31" ht="36" customHeight="1" spans="1:5">
      <c r="A31" s="246" t="s">
        <v>3174</v>
      </c>
      <c r="B31" s="321"/>
      <c r="C31" s="319"/>
      <c r="D31" s="174"/>
      <c r="E31" s="317" t="str">
        <f t="shared" si="0"/>
        <v>否</v>
      </c>
    </row>
    <row r="32" ht="36" customHeight="1" spans="1:5">
      <c r="A32" s="229" t="s">
        <v>3175</v>
      </c>
      <c r="B32" s="316"/>
      <c r="C32" s="316"/>
      <c r="D32" s="135"/>
      <c r="E32" s="317" t="str">
        <f t="shared" si="0"/>
        <v>否</v>
      </c>
    </row>
    <row r="33" ht="36" customHeight="1" spans="1:5">
      <c r="A33" s="246" t="s">
        <v>3176</v>
      </c>
      <c r="B33" s="318"/>
      <c r="C33" s="323"/>
      <c r="D33" s="174"/>
      <c r="E33" s="317" t="str">
        <f t="shared" si="0"/>
        <v>否</v>
      </c>
    </row>
    <row r="34" ht="36" customHeight="1" spans="1:5">
      <c r="A34" s="246" t="s">
        <v>3177</v>
      </c>
      <c r="B34" s="321"/>
      <c r="C34" s="323"/>
      <c r="D34" s="174"/>
      <c r="E34" s="317" t="str">
        <f t="shared" si="0"/>
        <v>否</v>
      </c>
    </row>
    <row r="35" ht="36" customHeight="1" spans="1:5">
      <c r="A35" s="246" t="s">
        <v>3178</v>
      </c>
      <c r="B35" s="321"/>
      <c r="C35" s="322"/>
      <c r="D35" s="174"/>
      <c r="E35" s="317" t="str">
        <f t="shared" si="0"/>
        <v>否</v>
      </c>
    </row>
    <row r="36" ht="36" customHeight="1" spans="1:5">
      <c r="A36" s="229" t="s">
        <v>3179</v>
      </c>
      <c r="B36" s="324"/>
      <c r="C36" s="325"/>
      <c r="D36" s="135"/>
      <c r="E36" s="317" t="str">
        <f t="shared" si="0"/>
        <v>否</v>
      </c>
    </row>
    <row r="37" ht="36" customHeight="1" spans="1:5">
      <c r="A37" s="281" t="s">
        <v>3180</v>
      </c>
      <c r="B37" s="316"/>
      <c r="C37" s="316"/>
      <c r="D37" s="135"/>
      <c r="E37" s="317" t="str">
        <f t="shared" si="0"/>
        <v>否</v>
      </c>
    </row>
    <row r="38" ht="36" customHeight="1" spans="1:5">
      <c r="A38" s="326" t="s">
        <v>60</v>
      </c>
      <c r="B38" s="318">
        <v>8</v>
      </c>
      <c r="C38" s="323"/>
      <c r="D38" s="135">
        <f>C38/B38-1</f>
        <v>-1</v>
      </c>
      <c r="E38" s="317" t="str">
        <f t="shared" si="0"/>
        <v>是</v>
      </c>
    </row>
    <row r="39" ht="36" customHeight="1" spans="1:5">
      <c r="A39" s="285" t="s">
        <v>3181</v>
      </c>
      <c r="B39" s="316"/>
      <c r="C39" s="325">
        <v>8</v>
      </c>
      <c r="D39" s="135"/>
      <c r="E39" s="317" t="str">
        <f t="shared" si="0"/>
        <v>是</v>
      </c>
    </row>
    <row r="40" ht="36" hidden="1" customHeight="1" spans="1:5">
      <c r="A40" s="326" t="s">
        <v>3182</v>
      </c>
      <c r="B40" s="318"/>
      <c r="C40" s="323"/>
      <c r="D40" s="135"/>
      <c r="E40" s="317" t="str">
        <f t="shared" si="0"/>
        <v>否</v>
      </c>
    </row>
    <row r="41" ht="36" customHeight="1" spans="1:5">
      <c r="A41" s="281" t="s">
        <v>67</v>
      </c>
      <c r="B41" s="316">
        <v>8</v>
      </c>
      <c r="C41" s="316">
        <v>8</v>
      </c>
      <c r="D41" s="135">
        <f>C41/B41-1</f>
        <v>0</v>
      </c>
      <c r="E41" s="317" t="str">
        <f t="shared" si="0"/>
        <v>是</v>
      </c>
    </row>
    <row r="42" spans="2:2">
      <c r="B42" s="310"/>
    </row>
    <row r="43" spans="2:3">
      <c r="B43" s="310"/>
      <c r="C43" s="310"/>
    </row>
    <row r="44" spans="2:2">
      <c r="B44" s="310"/>
    </row>
    <row r="45" spans="2:3">
      <c r="B45" s="310"/>
      <c r="C45" s="310"/>
    </row>
    <row r="46" spans="2:2">
      <c r="B46" s="310"/>
    </row>
    <row r="47" spans="2:2">
      <c r="B47" s="310"/>
    </row>
    <row r="48" spans="2:3">
      <c r="B48" s="310"/>
      <c r="C48" s="310"/>
    </row>
    <row r="49" spans="2:2">
      <c r="B49" s="310"/>
    </row>
    <row r="50" spans="2:2">
      <c r="B50" s="310"/>
    </row>
    <row r="51" spans="2:2">
      <c r="B51" s="310"/>
    </row>
    <row r="52" spans="2:2">
      <c r="B52" s="310"/>
    </row>
    <row r="53" spans="2:3">
      <c r="B53" s="310"/>
      <c r="C53" s="310"/>
    </row>
    <row r="54" spans="2:2">
      <c r="B54" s="310"/>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1"/>
  <sheetViews>
    <sheetView showGridLines="0" showZeros="0" view="pageBreakPreview" zoomScaleNormal="100" workbookViewId="0">
      <selection activeCell="A7" sqref="A7"/>
    </sheetView>
  </sheetViews>
  <sheetFormatPr defaultColWidth="9" defaultRowHeight="15.6" outlineLevelCol="4"/>
  <cols>
    <col min="1" max="1" width="50.7777777777778" style="255" customWidth="1"/>
    <col min="2" max="2" width="20.6296296296296" style="255" customWidth="1"/>
    <col min="3" max="3" width="20.6296296296296" style="290" customWidth="1"/>
    <col min="4" max="4" width="20.6296296296296" style="255" customWidth="1"/>
    <col min="5" max="5" width="4.77777777777778" style="255" customWidth="1"/>
    <col min="6" max="16384" width="9" style="255"/>
  </cols>
  <sheetData>
    <row r="1" ht="45" customHeight="1" spans="1:5">
      <c r="A1" s="291" t="s">
        <v>3183</v>
      </c>
      <c r="B1" s="291"/>
      <c r="C1" s="291"/>
      <c r="D1" s="291"/>
      <c r="E1" s="292"/>
    </row>
    <row r="2" ht="20.1" customHeight="1" spans="1:5">
      <c r="A2" s="293"/>
      <c r="B2" s="293"/>
      <c r="C2" s="293"/>
      <c r="D2" s="294" t="s">
        <v>1</v>
      </c>
      <c r="E2" s="295"/>
    </row>
    <row r="3" ht="45" customHeight="1" spans="1:5">
      <c r="A3" s="296" t="s">
        <v>3</v>
      </c>
      <c r="B3" s="130" t="s">
        <v>4</v>
      </c>
      <c r="C3" s="130" t="s">
        <v>5</v>
      </c>
      <c r="D3" s="130" t="s">
        <v>6</v>
      </c>
      <c r="E3" s="297" t="s">
        <v>7</v>
      </c>
    </row>
    <row r="4" ht="35.1" customHeight="1" spans="1:5">
      <c r="A4" s="229" t="s">
        <v>3184</v>
      </c>
      <c r="B4" s="298"/>
      <c r="C4" s="298">
        <v>8</v>
      </c>
      <c r="D4" s="135"/>
      <c r="E4" s="299" t="str">
        <f t="shared" ref="E4:E28" si="0">IF(A4&lt;&gt;"",IF(SUM(B4:C4)&lt;&gt;0,"是","否"),"是")</f>
        <v>是</v>
      </c>
    </row>
    <row r="5" ht="35.1" customHeight="1" spans="1:5">
      <c r="A5" s="231" t="s">
        <v>3185</v>
      </c>
      <c r="B5" s="300"/>
      <c r="C5" s="300"/>
      <c r="D5" s="135"/>
      <c r="E5" s="299" t="str">
        <f t="shared" si="0"/>
        <v>否</v>
      </c>
    </row>
    <row r="6" ht="35.1" customHeight="1" spans="1:5">
      <c r="A6" s="231" t="s">
        <v>3186</v>
      </c>
      <c r="B6" s="300"/>
      <c r="C6" s="300"/>
      <c r="D6" s="135"/>
      <c r="E6" s="299" t="str">
        <f t="shared" si="0"/>
        <v>否</v>
      </c>
    </row>
    <row r="7" ht="35.1" customHeight="1" spans="1:5">
      <c r="A7" s="231" t="s">
        <v>3187</v>
      </c>
      <c r="B7" s="300"/>
      <c r="C7" s="300">
        <v>8</v>
      </c>
      <c r="D7" s="135"/>
      <c r="E7" s="299" t="str">
        <f t="shared" si="0"/>
        <v>是</v>
      </c>
    </row>
    <row r="8" ht="35.1" customHeight="1" spans="1:5">
      <c r="A8" s="231" t="s">
        <v>3188</v>
      </c>
      <c r="B8" s="300"/>
      <c r="C8" s="300"/>
      <c r="D8" s="266"/>
      <c r="E8" s="299" t="str">
        <f t="shared" si="0"/>
        <v>否</v>
      </c>
    </row>
    <row r="9" ht="35.1" hidden="1" customHeight="1" spans="1:5">
      <c r="A9" s="231" t="s">
        <v>3189</v>
      </c>
      <c r="B9" s="300"/>
      <c r="C9" s="300"/>
      <c r="D9" s="266" t="str">
        <f>IF(B9&gt;0,C9/B9-1,IF(B9&lt;0,-(C9/B9-1),""))</f>
        <v/>
      </c>
      <c r="E9" s="299" t="str">
        <f t="shared" si="0"/>
        <v>否</v>
      </c>
    </row>
    <row r="10" ht="35.1" customHeight="1" spans="1:5">
      <c r="A10" s="231" t="s">
        <v>3190</v>
      </c>
      <c r="B10" s="300"/>
      <c r="C10" s="300"/>
      <c r="D10" s="266"/>
      <c r="E10" s="299" t="str">
        <f t="shared" si="0"/>
        <v>否</v>
      </c>
    </row>
    <row r="11" ht="35.1" customHeight="1" spans="1:5">
      <c r="A11" s="229" t="s">
        <v>3191</v>
      </c>
      <c r="B11" s="301"/>
      <c r="C11" s="301"/>
      <c r="D11" s="280"/>
      <c r="E11" s="299" t="str">
        <f t="shared" si="0"/>
        <v>否</v>
      </c>
    </row>
    <row r="12" ht="35.1" customHeight="1" spans="1:5">
      <c r="A12" s="231" t="s">
        <v>3192</v>
      </c>
      <c r="B12" s="300"/>
      <c r="C12" s="300"/>
      <c r="D12" s="266"/>
      <c r="E12" s="299" t="str">
        <f t="shared" si="0"/>
        <v>否</v>
      </c>
    </row>
    <row r="13" ht="35.1" customHeight="1" spans="1:5">
      <c r="A13" s="231" t="s">
        <v>3193</v>
      </c>
      <c r="B13" s="300"/>
      <c r="C13" s="300"/>
      <c r="D13" s="266"/>
      <c r="E13" s="299" t="str">
        <f t="shared" si="0"/>
        <v>否</v>
      </c>
    </row>
    <row r="14" ht="35.1" hidden="1" customHeight="1" spans="1:5">
      <c r="A14" s="231" t="s">
        <v>3194</v>
      </c>
      <c r="B14" s="300"/>
      <c r="C14" s="300"/>
      <c r="D14" s="266" t="str">
        <f>IF(B14&gt;0,C14/B14-1,IF(B14&lt;0,-(C14/B14-1),""))</f>
        <v/>
      </c>
      <c r="E14" s="299" t="str">
        <f t="shared" si="0"/>
        <v>否</v>
      </c>
    </row>
    <row r="15" ht="35.1" hidden="1" customHeight="1" spans="1:5">
      <c r="A15" s="231" t="s">
        <v>3195</v>
      </c>
      <c r="B15" s="300"/>
      <c r="C15" s="300"/>
      <c r="D15" s="266" t="str">
        <f>IF(B15&gt;0,C15/B15-1,IF(B15&lt;0,-(C15/B15-1),""))</f>
        <v/>
      </c>
      <c r="E15" s="299" t="str">
        <f t="shared" si="0"/>
        <v>否</v>
      </c>
    </row>
    <row r="16" ht="35.1" customHeight="1" spans="1:5">
      <c r="A16" s="231" t="s">
        <v>3196</v>
      </c>
      <c r="B16" s="300"/>
      <c r="C16" s="300"/>
      <c r="D16" s="266"/>
      <c r="E16" s="299" t="str">
        <f t="shared" si="0"/>
        <v>否</v>
      </c>
    </row>
    <row r="17" s="289" customFormat="1" ht="35.1" customHeight="1" spans="1:5">
      <c r="A17" s="229" t="s">
        <v>3197</v>
      </c>
      <c r="B17" s="301"/>
      <c r="C17" s="301"/>
      <c r="D17" s="280"/>
      <c r="E17" s="299" t="str">
        <f t="shared" si="0"/>
        <v>否</v>
      </c>
    </row>
    <row r="18" ht="35.1" customHeight="1" spans="1:5">
      <c r="A18" s="231" t="s">
        <v>3198</v>
      </c>
      <c r="B18" s="300"/>
      <c r="C18" s="300"/>
      <c r="D18" s="280"/>
      <c r="E18" s="299" t="str">
        <f t="shared" si="0"/>
        <v>否</v>
      </c>
    </row>
    <row r="19" ht="35.1" customHeight="1" spans="1:5">
      <c r="A19" s="229" t="s">
        <v>3199</v>
      </c>
      <c r="B19" s="301"/>
      <c r="C19" s="301"/>
      <c r="D19" s="280"/>
      <c r="E19" s="299" t="str">
        <f t="shared" si="0"/>
        <v>否</v>
      </c>
    </row>
    <row r="20" ht="35.1" customHeight="1" spans="1:5">
      <c r="A20" s="302" t="s">
        <v>3200</v>
      </c>
      <c r="B20" s="300"/>
      <c r="C20" s="300"/>
      <c r="D20" s="266"/>
      <c r="E20" s="299" t="str">
        <f t="shared" si="0"/>
        <v>否</v>
      </c>
    </row>
    <row r="21" ht="35.1" customHeight="1" spans="1:5">
      <c r="A21" s="229" t="s">
        <v>3201</v>
      </c>
      <c r="B21" s="301"/>
      <c r="C21" s="301"/>
      <c r="D21" s="280"/>
      <c r="E21" s="299" t="str">
        <f t="shared" si="0"/>
        <v>否</v>
      </c>
    </row>
    <row r="22" ht="35.1" customHeight="1" spans="1:5">
      <c r="A22" s="231" t="s">
        <v>3202</v>
      </c>
      <c r="B22" s="300"/>
      <c r="C22" s="300"/>
      <c r="D22" s="266"/>
      <c r="E22" s="299" t="str">
        <f t="shared" si="0"/>
        <v>否</v>
      </c>
    </row>
    <row r="23" ht="35.1" customHeight="1" spans="1:5">
      <c r="A23" s="281" t="s">
        <v>3203</v>
      </c>
      <c r="B23" s="301"/>
      <c r="C23" s="301"/>
      <c r="D23" s="280"/>
      <c r="E23" s="299" t="str">
        <f t="shared" si="0"/>
        <v>否</v>
      </c>
    </row>
    <row r="24" ht="35.1" customHeight="1" spans="1:5">
      <c r="A24" s="303" t="s">
        <v>120</v>
      </c>
      <c r="B24" s="301"/>
      <c r="C24" s="301"/>
      <c r="D24" s="280"/>
      <c r="E24" s="299" t="str">
        <f t="shared" si="0"/>
        <v>否</v>
      </c>
    </row>
    <row r="25" ht="35.1" hidden="1" customHeight="1" spans="1:5">
      <c r="A25" s="304" t="s">
        <v>3204</v>
      </c>
      <c r="B25" s="300"/>
      <c r="C25" s="300"/>
      <c r="D25" s="280"/>
      <c r="E25" s="299" t="str">
        <f t="shared" si="0"/>
        <v>否</v>
      </c>
    </row>
    <row r="26" ht="35.1" customHeight="1" spans="1:5">
      <c r="A26" s="305" t="s">
        <v>3205</v>
      </c>
      <c r="B26" s="306"/>
      <c r="C26" s="306"/>
      <c r="D26" s="280"/>
      <c r="E26" s="299" t="str">
        <f t="shared" si="0"/>
        <v>否</v>
      </c>
    </row>
    <row r="27" ht="35.1" customHeight="1" spans="1:5">
      <c r="A27" s="307" t="s">
        <v>3206</v>
      </c>
      <c r="B27" s="308"/>
      <c r="C27" s="308"/>
      <c r="D27" s="280"/>
      <c r="E27" s="299" t="str">
        <f t="shared" si="0"/>
        <v>否</v>
      </c>
    </row>
    <row r="28" ht="35.1" customHeight="1" spans="1:5">
      <c r="A28" s="247" t="s">
        <v>127</v>
      </c>
      <c r="B28" s="309"/>
      <c r="C28" s="309">
        <v>8</v>
      </c>
      <c r="D28" s="280"/>
      <c r="E28" s="299" t="str">
        <f t="shared" si="0"/>
        <v>是</v>
      </c>
    </row>
    <row r="29" spans="2:2">
      <c r="B29" s="287"/>
    </row>
    <row r="30" spans="2:3">
      <c r="B30" s="287"/>
      <c r="C30" s="310"/>
    </row>
    <row r="31" spans="2:2">
      <c r="B31" s="287"/>
    </row>
    <row r="32" spans="2:3">
      <c r="B32" s="287"/>
      <c r="C32" s="310"/>
    </row>
    <row r="33" spans="2:2">
      <c r="B33" s="287"/>
    </row>
    <row r="34" spans="2:2">
      <c r="B34" s="287"/>
    </row>
    <row r="35" spans="2:3">
      <c r="B35" s="287"/>
      <c r="C35" s="310"/>
    </row>
    <row r="36" spans="2:2">
      <c r="B36" s="287"/>
    </row>
    <row r="37" spans="2:2">
      <c r="B37" s="287"/>
    </row>
    <row r="38" spans="2:2">
      <c r="B38" s="287"/>
    </row>
    <row r="39" spans="2:2">
      <c r="B39" s="287"/>
    </row>
    <row r="40" spans="2:3">
      <c r="B40" s="287"/>
      <c r="C40" s="310"/>
    </row>
    <row r="41" spans="2:2">
      <c r="B41" s="287"/>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8: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8"/>
  <sheetViews>
    <sheetView showGridLines="0" showZeros="0" view="pageBreakPreview" zoomScaleNormal="100" topLeftCell="A16" workbookViewId="0">
      <selection activeCell="J39" sqref="J39"/>
    </sheetView>
  </sheetViews>
  <sheetFormatPr defaultColWidth="9" defaultRowHeight="20.4" outlineLevelCol="4"/>
  <cols>
    <col min="1" max="1" width="52.6666666666667" style="255" customWidth="1"/>
    <col min="2" max="2" width="20.6296296296296" style="255" customWidth="1"/>
    <col min="3" max="3" width="20.6296296296296" style="256" customWidth="1"/>
    <col min="4" max="4" width="20.6296296296296" style="255" customWidth="1"/>
    <col min="5" max="5" width="4.44444444444444" style="255" customWidth="1"/>
    <col min="6" max="16384" width="9" style="255"/>
  </cols>
  <sheetData>
    <row r="1" ht="45" customHeight="1" spans="1:4">
      <c r="A1" s="236" t="s">
        <v>3207</v>
      </c>
      <c r="B1" s="236"/>
      <c r="C1" s="257"/>
      <c r="D1" s="236"/>
    </row>
    <row r="2" ht="20.1" customHeight="1" spans="1:4">
      <c r="A2" s="237"/>
      <c r="B2" s="237"/>
      <c r="C2" s="258"/>
      <c r="D2" s="259" t="s">
        <v>1</v>
      </c>
    </row>
    <row r="3" ht="45" customHeight="1" spans="1:5">
      <c r="A3" s="260" t="s">
        <v>3146</v>
      </c>
      <c r="B3" s="130" t="s">
        <v>4</v>
      </c>
      <c r="C3" s="261" t="s">
        <v>5</v>
      </c>
      <c r="D3" s="130" t="s">
        <v>6</v>
      </c>
      <c r="E3" s="255" t="s">
        <v>7</v>
      </c>
    </row>
    <row r="4" ht="36" customHeight="1" spans="1:5">
      <c r="A4" s="229" t="s">
        <v>3208</v>
      </c>
      <c r="B4" s="157"/>
      <c r="C4" s="262"/>
      <c r="D4" s="135"/>
      <c r="E4" s="202" t="str">
        <f t="shared" ref="E4:E35" si="0">IF(A4&lt;&gt;"",IF(SUM(B4:C4)&lt;&gt;0,"是","否"),"是")</f>
        <v>否</v>
      </c>
    </row>
    <row r="5" ht="36" customHeight="1" spans="1:5">
      <c r="A5" s="263" t="s">
        <v>3148</v>
      </c>
      <c r="B5" s="157"/>
      <c r="C5" s="264"/>
      <c r="D5" s="265"/>
      <c r="E5" s="202" t="str">
        <f t="shared" si="0"/>
        <v>否</v>
      </c>
    </row>
    <row r="6" ht="36" hidden="1" customHeight="1" spans="1:5">
      <c r="A6" s="246" t="s">
        <v>3149</v>
      </c>
      <c r="B6" s="243"/>
      <c r="C6" s="264"/>
      <c r="D6" s="266" t="str">
        <f>IF(B6&gt;0,C6/B6-1,IF(B6&lt;0,-(C6/B6-1),""))</f>
        <v/>
      </c>
      <c r="E6" s="202" t="str">
        <f t="shared" si="0"/>
        <v>否</v>
      </c>
    </row>
    <row r="7" ht="36" customHeight="1" spans="1:5">
      <c r="A7" s="246" t="s">
        <v>3150</v>
      </c>
      <c r="B7" s="267"/>
      <c r="C7" s="264"/>
      <c r="D7" s="268"/>
      <c r="E7" s="202" t="str">
        <f t="shared" si="0"/>
        <v>否</v>
      </c>
    </row>
    <row r="8" ht="36" hidden="1" customHeight="1" spans="1:5">
      <c r="A8" s="246" t="s">
        <v>3151</v>
      </c>
      <c r="B8" s="269"/>
      <c r="C8" s="264">
        <v>0</v>
      </c>
      <c r="D8" s="266" t="str">
        <f>IF(B8&gt;0,C8/B8-1,IF(B8&lt;0,-(C8/B8-1),""))</f>
        <v/>
      </c>
      <c r="E8" s="202" t="str">
        <f t="shared" si="0"/>
        <v>否</v>
      </c>
    </row>
    <row r="9" ht="36" customHeight="1" spans="1:5">
      <c r="A9" s="246" t="s">
        <v>3152</v>
      </c>
      <c r="B9" s="267"/>
      <c r="C9" s="264"/>
      <c r="D9" s="268"/>
      <c r="E9" s="202" t="str">
        <f t="shared" si="0"/>
        <v>否</v>
      </c>
    </row>
    <row r="10" ht="36" customHeight="1" spans="1:5">
      <c r="A10" s="246" t="s">
        <v>3155</v>
      </c>
      <c r="B10" s="269"/>
      <c r="C10" s="264"/>
      <c r="D10" s="266"/>
      <c r="E10" s="202" t="str">
        <f t="shared" si="0"/>
        <v>否</v>
      </c>
    </row>
    <row r="11" ht="36" customHeight="1" spans="1:5">
      <c r="A11" s="246" t="s">
        <v>3156</v>
      </c>
      <c r="B11" s="269"/>
      <c r="C11" s="270"/>
      <c r="D11" s="268"/>
      <c r="E11" s="202" t="str">
        <f t="shared" si="0"/>
        <v>否</v>
      </c>
    </row>
    <row r="12" ht="36" customHeight="1" spans="1:5">
      <c r="A12" s="246" t="s">
        <v>3157</v>
      </c>
      <c r="B12" s="267"/>
      <c r="C12" s="271"/>
      <c r="D12" s="268"/>
      <c r="E12" s="202" t="str">
        <f t="shared" si="0"/>
        <v>否</v>
      </c>
    </row>
    <row r="13" ht="36" customHeight="1" spans="1:5">
      <c r="A13" s="246" t="s">
        <v>3158</v>
      </c>
      <c r="B13" s="267"/>
      <c r="C13" s="264"/>
      <c r="D13" s="268"/>
      <c r="E13" s="202" t="str">
        <f t="shared" si="0"/>
        <v>否</v>
      </c>
    </row>
    <row r="14" ht="36" customHeight="1" spans="1:5">
      <c r="A14" s="263" t="s">
        <v>3154</v>
      </c>
      <c r="B14" s="267"/>
      <c r="C14" s="264"/>
      <c r="D14" s="268"/>
      <c r="E14" s="202" t="str">
        <f t="shared" si="0"/>
        <v>否</v>
      </c>
    </row>
    <row r="15" ht="36" customHeight="1" spans="1:5">
      <c r="A15" s="263" t="s">
        <v>3209</v>
      </c>
      <c r="B15" s="267"/>
      <c r="C15" s="270"/>
      <c r="D15" s="268"/>
      <c r="E15" s="202" t="str">
        <f t="shared" si="0"/>
        <v>否</v>
      </c>
    </row>
    <row r="16" ht="36" customHeight="1" spans="1:5">
      <c r="A16" s="246" t="s">
        <v>3160</v>
      </c>
      <c r="B16" s="267"/>
      <c r="C16" s="264"/>
      <c r="D16" s="268"/>
      <c r="E16" s="202" t="str">
        <f t="shared" si="0"/>
        <v>否</v>
      </c>
    </row>
    <row r="17" ht="36" customHeight="1" spans="1:5">
      <c r="A17" s="246" t="s">
        <v>3161</v>
      </c>
      <c r="B17" s="267"/>
      <c r="C17" s="264"/>
      <c r="D17" s="268"/>
      <c r="E17" s="202" t="str">
        <f t="shared" si="0"/>
        <v>否</v>
      </c>
    </row>
    <row r="18" ht="36" customHeight="1" spans="1:5">
      <c r="A18" s="246" t="s">
        <v>3162</v>
      </c>
      <c r="B18" s="267"/>
      <c r="C18" s="264"/>
      <c r="D18" s="268"/>
      <c r="E18" s="202" t="str">
        <f t="shared" si="0"/>
        <v>否</v>
      </c>
    </row>
    <row r="19" ht="36" hidden="1" customHeight="1" spans="1:5">
      <c r="A19" s="246" t="s">
        <v>3164</v>
      </c>
      <c r="B19" s="269"/>
      <c r="C19" s="264"/>
      <c r="D19" s="266" t="str">
        <f>IF(B19&gt;0,C19/B19-1,IF(B19&lt;0,-(C19/B19-1),""))</f>
        <v/>
      </c>
      <c r="E19" s="202" t="str">
        <f t="shared" si="0"/>
        <v>否</v>
      </c>
    </row>
    <row r="20" ht="36" customHeight="1" spans="1:5">
      <c r="A20" s="246" t="s">
        <v>3165</v>
      </c>
      <c r="B20" s="267"/>
      <c r="C20" s="264"/>
      <c r="D20" s="268"/>
      <c r="E20" s="202" t="str">
        <f t="shared" si="0"/>
        <v>否</v>
      </c>
    </row>
    <row r="21" ht="36" customHeight="1" spans="1:5">
      <c r="A21" s="229" t="s">
        <v>3210</v>
      </c>
      <c r="B21" s="272"/>
      <c r="C21" s="273"/>
      <c r="D21" s="265"/>
      <c r="E21" s="202" t="str">
        <f t="shared" si="0"/>
        <v>否</v>
      </c>
    </row>
    <row r="22" ht="36" customHeight="1" spans="1:5">
      <c r="A22" s="246" t="s">
        <v>3167</v>
      </c>
      <c r="B22" s="274"/>
      <c r="C22" s="275"/>
      <c r="D22" s="268"/>
      <c r="E22" s="202" t="str">
        <f t="shared" si="0"/>
        <v>否</v>
      </c>
    </row>
    <row r="23" ht="36" hidden="1" customHeight="1" spans="1:5">
      <c r="A23" s="246" t="s">
        <v>3168</v>
      </c>
      <c r="B23" s="274">
        <v>0</v>
      </c>
      <c r="C23" s="275"/>
      <c r="D23" s="268" t="str">
        <f>IF(B23&gt;0,C23/B23-1,IF(B23&lt;0,-(C23/B23-1),""))</f>
        <v/>
      </c>
      <c r="E23" s="202" t="str">
        <f t="shared" si="0"/>
        <v>否</v>
      </c>
    </row>
    <row r="24" ht="36" hidden="1" customHeight="1" spans="1:5">
      <c r="A24" s="229" t="s">
        <v>3211</v>
      </c>
      <c r="B24" s="242"/>
      <c r="C24" s="276">
        <f>SUM(C25:C27)</f>
        <v>0</v>
      </c>
      <c r="D24" s="266" t="str">
        <f>IF(B24&gt;0,C24/B24-1,IF(B24&lt;0,-(C24/B24-1),""))</f>
        <v/>
      </c>
      <c r="E24" s="202" t="str">
        <f t="shared" si="0"/>
        <v>否</v>
      </c>
    </row>
    <row r="25" ht="36" hidden="1" customHeight="1" spans="1:5">
      <c r="A25" s="246" t="s">
        <v>3212</v>
      </c>
      <c r="B25" s="243"/>
      <c r="C25" s="277"/>
      <c r="D25" s="266" t="str">
        <f>IF(B25&gt;0,C25/B25-1,IF(B25&lt;0,-(C25/B25-1),""))</f>
        <v/>
      </c>
      <c r="E25" s="202" t="str">
        <f t="shared" si="0"/>
        <v>否</v>
      </c>
    </row>
    <row r="26" ht="36" hidden="1" customHeight="1" spans="1:5">
      <c r="A26" s="246" t="s">
        <v>3213</v>
      </c>
      <c r="B26" s="243"/>
      <c r="C26" s="277"/>
      <c r="D26" s="266" t="str">
        <f>IF(B26&gt;0,C26/B26-1,IF(B26&lt;0,-(C26/B26-1),""))</f>
        <v/>
      </c>
      <c r="E26" s="202" t="str">
        <f t="shared" si="0"/>
        <v>否</v>
      </c>
    </row>
    <row r="27" ht="36" hidden="1" customHeight="1" spans="1:5">
      <c r="A27" s="246" t="s">
        <v>3214</v>
      </c>
      <c r="B27" s="173"/>
      <c r="C27" s="275">
        <f>SUM(C28:C29)</f>
        <v>0</v>
      </c>
      <c r="D27" s="266" t="str">
        <f>IF(B27&gt;0,C27/B27-1,IF(B27&lt;0,-(C27/B27-1),""))</f>
        <v/>
      </c>
      <c r="E27" s="202" t="str">
        <f t="shared" si="0"/>
        <v>否</v>
      </c>
    </row>
    <row r="28" ht="36" customHeight="1" spans="1:5">
      <c r="A28" s="229" t="s">
        <v>3215</v>
      </c>
      <c r="B28" s="242"/>
      <c r="C28" s="276"/>
      <c r="D28" s="265"/>
      <c r="E28" s="202" t="str">
        <f t="shared" si="0"/>
        <v>否</v>
      </c>
    </row>
    <row r="29" ht="36" customHeight="1" spans="1:5">
      <c r="A29" s="246" t="s">
        <v>3177</v>
      </c>
      <c r="B29" s="173"/>
      <c r="C29" s="278"/>
      <c r="D29" s="266"/>
      <c r="E29" s="202" t="str">
        <f t="shared" si="0"/>
        <v>否</v>
      </c>
    </row>
    <row r="30" ht="36" customHeight="1" spans="1:5">
      <c r="A30" s="229" t="s">
        <v>3216</v>
      </c>
      <c r="B30" s="252"/>
      <c r="C30" s="279"/>
      <c r="D30" s="280"/>
      <c r="E30" s="202" t="str">
        <f t="shared" si="0"/>
        <v>否</v>
      </c>
    </row>
    <row r="31" ht="36" customHeight="1" spans="1:5">
      <c r="A31" s="281" t="s">
        <v>3217</v>
      </c>
      <c r="B31" s="157"/>
      <c r="C31" s="282"/>
      <c r="D31" s="265"/>
      <c r="E31" s="202" t="str">
        <f t="shared" si="0"/>
        <v>否</v>
      </c>
    </row>
    <row r="32" ht="36" customHeight="1" spans="1:5">
      <c r="A32" s="283" t="s">
        <v>60</v>
      </c>
      <c r="B32" s="242">
        <v>8</v>
      </c>
      <c r="C32" s="276"/>
      <c r="D32" s="284">
        <f>C32/B32-1</f>
        <v>-1</v>
      </c>
      <c r="E32" s="202" t="str">
        <f t="shared" si="0"/>
        <v>是</v>
      </c>
    </row>
    <row r="33" ht="36" customHeight="1" spans="1:5">
      <c r="A33" s="285" t="s">
        <v>3181</v>
      </c>
      <c r="B33" s="286"/>
      <c r="C33" s="276">
        <v>8</v>
      </c>
      <c r="D33" s="284"/>
      <c r="E33" s="202" t="str">
        <f t="shared" si="0"/>
        <v>是</v>
      </c>
    </row>
    <row r="34" ht="36" hidden="1" customHeight="1" spans="1:5">
      <c r="A34" s="283" t="s">
        <v>3182</v>
      </c>
      <c r="B34" s="157"/>
      <c r="C34" s="282"/>
      <c r="D34" s="265"/>
      <c r="E34" s="202" t="str">
        <f t="shared" si="0"/>
        <v>否</v>
      </c>
    </row>
    <row r="35" ht="36" customHeight="1" spans="1:5">
      <c r="A35" s="247" t="s">
        <v>67</v>
      </c>
      <c r="B35" s="157">
        <v>8</v>
      </c>
      <c r="C35" s="282">
        <v>8</v>
      </c>
      <c r="D35" s="284">
        <f>C35/B35-1</f>
        <v>0</v>
      </c>
      <c r="E35" s="202" t="str">
        <f t="shared" si="0"/>
        <v>是</v>
      </c>
    </row>
    <row r="36" spans="2:2">
      <c r="B36" s="287"/>
    </row>
    <row r="37" spans="2:2">
      <c r="B37" s="288"/>
    </row>
    <row r="38" spans="2:2">
      <c r="B38" s="287"/>
    </row>
    <row r="39" spans="2:2">
      <c r="B39" s="288"/>
    </row>
    <row r="40" spans="2:2">
      <c r="B40" s="287"/>
    </row>
    <row r="41" spans="2:2">
      <c r="B41" s="287"/>
    </row>
    <row r="42" spans="2:2">
      <c r="B42" s="288"/>
    </row>
    <row r="43" spans="2:2">
      <c r="B43" s="287"/>
    </row>
    <row r="44" spans="2:2">
      <c r="B44" s="287"/>
    </row>
    <row r="45" spans="2:2">
      <c r="B45" s="287"/>
    </row>
    <row r="46" spans="2:2">
      <c r="B46" s="287"/>
    </row>
    <row r="47" spans="2:2">
      <c r="B47" s="288"/>
    </row>
    <row r="48" spans="2:2">
      <c r="B48" s="287"/>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34"/>
  <sheetViews>
    <sheetView showGridLines="0" showZeros="0" view="pageBreakPreview" zoomScaleNormal="100" workbookViewId="0">
      <selection activeCell="D4" sqref="D4"/>
    </sheetView>
  </sheetViews>
  <sheetFormatPr defaultColWidth="9" defaultRowHeight="14.4" outlineLevelCol="4"/>
  <cols>
    <col min="1" max="1" width="50.7777777777778" customWidth="1"/>
    <col min="2" max="4" width="20.6296296296296" customWidth="1"/>
    <col min="5" max="5" width="5.33333333333333" customWidth="1"/>
  </cols>
  <sheetData>
    <row r="1" ht="45" customHeight="1" spans="1:4">
      <c r="A1" s="236" t="s">
        <v>3218</v>
      </c>
      <c r="B1" s="236"/>
      <c r="C1" s="236"/>
      <c r="D1" s="236"/>
    </row>
    <row r="2" ht="20.1" customHeight="1" spans="1:4">
      <c r="A2" s="237"/>
      <c r="B2" s="237"/>
      <c r="C2" s="238"/>
      <c r="D2" s="239" t="s">
        <v>1</v>
      </c>
    </row>
    <row r="3" ht="45" customHeight="1" spans="1:5">
      <c r="A3" s="240" t="s">
        <v>3219</v>
      </c>
      <c r="B3" s="130" t="s">
        <v>4</v>
      </c>
      <c r="C3" s="130" t="s">
        <v>5</v>
      </c>
      <c r="D3" s="130" t="s">
        <v>6</v>
      </c>
      <c r="E3" s="241" t="s">
        <v>7</v>
      </c>
    </row>
    <row r="4" ht="36" customHeight="1" spans="1:5">
      <c r="A4" s="229" t="s">
        <v>3184</v>
      </c>
      <c r="B4" s="242"/>
      <c r="C4" s="242">
        <v>8</v>
      </c>
      <c r="D4" s="135"/>
      <c r="E4" s="202" t="str">
        <f t="shared" ref="E4:E21" si="0">IF(A4&lt;&gt;"",IF(SUM(B4:C4)&lt;&gt;0,"是","否"),"是")</f>
        <v>是</v>
      </c>
    </row>
    <row r="5" ht="36" customHeight="1" spans="1:5">
      <c r="A5" s="231" t="s">
        <v>3220</v>
      </c>
      <c r="B5" s="243"/>
      <c r="C5" s="243"/>
      <c r="D5" s="244"/>
      <c r="E5" s="202" t="str">
        <f t="shared" si="0"/>
        <v>否</v>
      </c>
    </row>
    <row r="6" ht="36" hidden="1" customHeight="1" spans="1:5">
      <c r="A6" s="231" t="s">
        <v>3190</v>
      </c>
      <c r="B6" s="243"/>
      <c r="C6" s="243"/>
      <c r="D6" s="244" t="str">
        <f>IF(B6&gt;0,C6/B6-1,IF(B6&lt;0,-(C6/B6-1),""))</f>
        <v/>
      </c>
      <c r="E6" s="202" t="str">
        <f t="shared" si="0"/>
        <v>否</v>
      </c>
    </row>
    <row r="7" ht="36" customHeight="1" spans="1:5">
      <c r="A7" s="229" t="s">
        <v>3191</v>
      </c>
      <c r="B7" s="242"/>
      <c r="C7" s="242"/>
      <c r="D7" s="245"/>
      <c r="E7" s="202" t="str">
        <f t="shared" si="0"/>
        <v>否</v>
      </c>
    </row>
    <row r="8" ht="36" customHeight="1" spans="1:5">
      <c r="A8" s="231" t="s">
        <v>3192</v>
      </c>
      <c r="B8" s="243"/>
      <c r="C8" s="243"/>
      <c r="D8" s="244"/>
      <c r="E8" s="202" t="str">
        <f t="shared" si="0"/>
        <v>否</v>
      </c>
    </row>
    <row r="9" ht="36" customHeight="1" spans="1:5">
      <c r="A9" s="231" t="s">
        <v>3196</v>
      </c>
      <c r="B9" s="243"/>
      <c r="C9" s="243"/>
      <c r="D9" s="244"/>
      <c r="E9" s="202" t="str">
        <f t="shared" si="0"/>
        <v>否</v>
      </c>
    </row>
    <row r="10" ht="36" hidden="1" customHeight="1" spans="1:5">
      <c r="A10" s="229" t="s">
        <v>3197</v>
      </c>
      <c r="B10" s="242">
        <f>B11</f>
        <v>0</v>
      </c>
      <c r="C10" s="242">
        <f>C11</f>
        <v>0</v>
      </c>
      <c r="D10" s="245" t="str">
        <f>IF(B10&gt;0,C10/B10-1,IF(B10&lt;0,-(C10/B10-1),""))</f>
        <v/>
      </c>
      <c r="E10" s="202" t="str">
        <f t="shared" si="0"/>
        <v>否</v>
      </c>
    </row>
    <row r="11" ht="36" hidden="1" customHeight="1" spans="1:5">
      <c r="A11" s="231" t="s">
        <v>3198</v>
      </c>
      <c r="B11" s="243"/>
      <c r="C11" s="243"/>
      <c r="D11" s="244" t="str">
        <f>IF(B11&gt;0,C11/B11-1,IF(B11&lt;0,-(C11/B11-1),""))</f>
        <v/>
      </c>
      <c r="E11" s="202" t="str">
        <f t="shared" si="0"/>
        <v>否</v>
      </c>
    </row>
    <row r="12" ht="36" hidden="1" customHeight="1" spans="1:5">
      <c r="A12" s="229" t="s">
        <v>3199</v>
      </c>
      <c r="B12" s="242"/>
      <c r="C12" s="242"/>
      <c r="D12" s="245" t="str">
        <f>IF(B12&gt;0,C12/B12-1,IF(B12&lt;0,-(C12/B12-1),""))</f>
        <v/>
      </c>
      <c r="E12" s="202" t="str">
        <f t="shared" si="0"/>
        <v>否</v>
      </c>
    </row>
    <row r="13" ht="36" hidden="1" customHeight="1" spans="1:5">
      <c r="A13" s="246" t="s">
        <v>3221</v>
      </c>
      <c r="B13" s="243"/>
      <c r="C13" s="243"/>
      <c r="D13" s="244" t="str">
        <f>IF(B13&gt;0,C13/B13-1,IF(B13&lt;0,-(C13/B13-1),""))</f>
        <v/>
      </c>
      <c r="E13" s="202" t="str">
        <f t="shared" si="0"/>
        <v>否</v>
      </c>
    </row>
    <row r="14" ht="36" customHeight="1" spans="1:5">
      <c r="A14" s="229" t="s">
        <v>3201</v>
      </c>
      <c r="B14" s="242"/>
      <c r="C14" s="242"/>
      <c r="D14" s="245"/>
      <c r="E14" s="202" t="str">
        <f t="shared" si="0"/>
        <v>否</v>
      </c>
    </row>
    <row r="15" ht="36" customHeight="1" spans="1:5">
      <c r="A15" s="231" t="s">
        <v>3202</v>
      </c>
      <c r="B15" s="243"/>
      <c r="C15" s="243"/>
      <c r="D15" s="244"/>
      <c r="E15" s="202" t="str">
        <f t="shared" si="0"/>
        <v>否</v>
      </c>
    </row>
    <row r="16" ht="36" customHeight="1" spans="1:5">
      <c r="A16" s="247" t="s">
        <v>3222</v>
      </c>
      <c r="B16" s="242"/>
      <c r="C16" s="242"/>
      <c r="D16" s="245"/>
      <c r="E16" s="202" t="str">
        <f t="shared" si="0"/>
        <v>否</v>
      </c>
    </row>
    <row r="17" ht="36" customHeight="1" spans="1:5">
      <c r="A17" s="248" t="s">
        <v>120</v>
      </c>
      <c r="B17" s="242"/>
      <c r="C17" s="242"/>
      <c r="D17" s="245"/>
      <c r="E17" s="202" t="str">
        <f t="shared" si="0"/>
        <v>否</v>
      </c>
    </row>
    <row r="18" ht="36" customHeight="1" spans="1:5">
      <c r="A18" s="249" t="s">
        <v>3204</v>
      </c>
      <c r="B18" s="250"/>
      <c r="C18" s="243"/>
      <c r="D18" s="244"/>
      <c r="E18" s="202" t="str">
        <f t="shared" si="0"/>
        <v>否</v>
      </c>
    </row>
    <row r="19" ht="36" customHeight="1" spans="1:5">
      <c r="A19" s="249" t="s">
        <v>3205</v>
      </c>
      <c r="B19" s="250"/>
      <c r="C19" s="250"/>
      <c r="D19" s="244"/>
      <c r="E19" s="202" t="str">
        <f t="shared" si="0"/>
        <v>否</v>
      </c>
    </row>
    <row r="20" ht="36" customHeight="1" spans="1:5">
      <c r="A20" s="251" t="s">
        <v>3206</v>
      </c>
      <c r="B20" s="252">
        <v>8</v>
      </c>
      <c r="C20" s="242"/>
      <c r="D20" s="245">
        <f>C20/B20-1</f>
        <v>-1</v>
      </c>
      <c r="E20" s="202" t="str">
        <f t="shared" si="0"/>
        <v>是</v>
      </c>
    </row>
    <row r="21" ht="36" customHeight="1" spans="1:5">
      <c r="A21" s="247" t="s">
        <v>127</v>
      </c>
      <c r="B21" s="242"/>
      <c r="C21" s="242">
        <v>8</v>
      </c>
      <c r="D21" s="245"/>
      <c r="E21" s="202" t="str">
        <f t="shared" si="0"/>
        <v>是</v>
      </c>
    </row>
    <row r="22" spans="2:2">
      <c r="B22" s="253"/>
    </row>
    <row r="23" spans="2:3">
      <c r="B23" s="254"/>
      <c r="C23" s="254"/>
    </row>
    <row r="24" spans="2:2">
      <c r="B24" s="253"/>
    </row>
    <row r="25" spans="2:3">
      <c r="B25" s="254"/>
      <c r="C25" s="254"/>
    </row>
    <row r="26" spans="2:2">
      <c r="B26" s="253"/>
    </row>
    <row r="27" spans="2:2">
      <c r="B27" s="253"/>
    </row>
    <row r="28" spans="2:3">
      <c r="B28" s="254"/>
      <c r="C28" s="254"/>
    </row>
    <row r="29" spans="2:2">
      <c r="B29" s="253"/>
    </row>
    <row r="30" spans="2:2">
      <c r="B30" s="253"/>
    </row>
    <row r="31" spans="2:2">
      <c r="B31" s="253"/>
    </row>
    <row r="32" spans="2:2">
      <c r="B32" s="253"/>
    </row>
    <row r="33" spans="2:3">
      <c r="B33" s="254"/>
      <c r="C33" s="254"/>
    </row>
    <row r="34" spans="2:2">
      <c r="B34" s="253"/>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view="pageBreakPreview" zoomScaleNormal="100" workbookViewId="0">
      <selection activeCell="B6" sqref="B6"/>
    </sheetView>
  </sheetViews>
  <sheetFormatPr defaultColWidth="9" defaultRowHeight="15.6" outlineLevelCol="1"/>
  <cols>
    <col min="1" max="1" width="36.25" style="220" customWidth="1"/>
    <col min="2" max="2" width="45.5" style="222" customWidth="1"/>
    <col min="3" max="3" width="12.6296296296296" style="220"/>
    <col min="4" max="16374" width="9" style="220"/>
    <col min="16375" max="16376" width="35.6296296296296" style="220"/>
    <col min="16377" max="16377" width="9" style="220"/>
    <col min="16378" max="16384" width="9" style="223"/>
  </cols>
  <sheetData>
    <row r="1" s="220" customFormat="1" ht="45" customHeight="1" spans="1:2">
      <c r="A1" s="224" t="s">
        <v>3223</v>
      </c>
      <c r="B1" s="225"/>
    </row>
    <row r="2" s="220" customFormat="1" ht="20.1" customHeight="1" spans="1:2">
      <c r="A2" s="226"/>
      <c r="B2" s="227" t="s">
        <v>1</v>
      </c>
    </row>
    <row r="3" s="221" customFormat="1" ht="45" customHeight="1" spans="1:2">
      <c r="A3" s="228" t="s">
        <v>3224</v>
      </c>
      <c r="B3" s="228" t="s">
        <v>3225</v>
      </c>
    </row>
    <row r="4" s="220" customFormat="1" ht="36" customHeight="1" spans="1:2">
      <c r="A4" s="232" t="s">
        <v>2587</v>
      </c>
      <c r="B4" s="230"/>
    </row>
    <row r="5" s="220" customFormat="1" ht="36" customHeight="1" spans="1:2">
      <c r="A5" s="232" t="s">
        <v>2589</v>
      </c>
      <c r="B5" s="230"/>
    </row>
    <row r="6" s="220" customFormat="1" ht="36" customHeight="1" spans="1:2">
      <c r="A6" s="232" t="s">
        <v>2590</v>
      </c>
      <c r="B6" s="230">
        <v>8</v>
      </c>
    </row>
    <row r="7" s="220" customFormat="1" ht="36" customHeight="1" spans="1:2">
      <c r="A7" s="232" t="s">
        <v>2591</v>
      </c>
      <c r="B7" s="230"/>
    </row>
    <row r="8" s="220" customFormat="1" ht="36" customHeight="1" spans="1:2">
      <c r="A8" s="232" t="s">
        <v>2592</v>
      </c>
      <c r="B8" s="230"/>
    </row>
    <row r="9" s="220" customFormat="1" ht="36" customHeight="1" spans="1:2">
      <c r="A9" s="232" t="s">
        <v>2593</v>
      </c>
      <c r="B9" s="230"/>
    </row>
    <row r="10" s="220" customFormat="1" ht="36" customHeight="1" spans="1:2">
      <c r="A10" s="232" t="s">
        <v>2594</v>
      </c>
      <c r="B10" s="230"/>
    </row>
    <row r="11" s="220" customFormat="1" ht="36" customHeight="1" spans="1:2">
      <c r="A11" s="232" t="s">
        <v>2595</v>
      </c>
      <c r="B11" s="230"/>
    </row>
    <row r="12" s="220" customFormat="1" ht="36" customHeight="1" spans="1:2">
      <c r="A12" s="232" t="s">
        <v>2596</v>
      </c>
      <c r="B12" s="230"/>
    </row>
    <row r="13" s="220" customFormat="1" ht="36" customHeight="1" spans="1:2">
      <c r="A13" s="232" t="s">
        <v>2597</v>
      </c>
      <c r="B13" s="230"/>
    </row>
    <row r="14" s="220" customFormat="1" ht="31" customHeight="1" spans="1:2">
      <c r="A14" s="234" t="s">
        <v>3226</v>
      </c>
      <c r="B14" s="235">
        <v>8</v>
      </c>
    </row>
  </sheetData>
  <mergeCells count="1">
    <mergeCell ref="A1:B1"/>
  </mergeCells>
  <conditionalFormatting sqref="B3:G3">
    <cfRule type="cellIs" dxfId="0" priority="3" stopIfTrue="1" operator="lessThanOrEqual">
      <formula>-1</formula>
    </cfRule>
  </conditionalFormatting>
  <conditionalFormatting sqref="B4:B6">
    <cfRule type="cellIs" dxfId="0" priority="1" stopIfTrue="1" operator="lessThanOrEqual">
      <formula>-1</formula>
    </cfRule>
  </conditionalFormatting>
  <conditionalFormatting sqref="C1:G2">
    <cfRule type="cellIs" dxfId="0" priority="5" stopIfTrue="1" operator="lessThanOrEqual">
      <formula>-1</formula>
    </cfRule>
    <cfRule type="cellIs" dxfId="0" priority="4" stopIfTrue="1" operator="greaterThanOrEqual">
      <formula>10</formula>
    </cfRule>
  </conditionalFormatting>
  <conditionalFormatting sqref="C4:G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workbookViewId="0">
      <selection activeCell="B18" sqref="B18"/>
    </sheetView>
  </sheetViews>
  <sheetFormatPr defaultColWidth="9" defaultRowHeight="15.6"/>
  <cols>
    <col min="1" max="1" width="46.6296296296296" style="220" customWidth="1"/>
    <col min="2" max="2" width="38" style="222" customWidth="1"/>
    <col min="3" max="16371" width="9" style="220"/>
    <col min="16372" max="16373" width="35.6296296296296" style="220"/>
    <col min="16374" max="16374" width="9" style="220"/>
    <col min="16375" max="16384" width="9" style="223"/>
  </cols>
  <sheetData>
    <row r="1" s="220" customFormat="1" ht="45" customHeight="1" spans="1:2">
      <c r="A1" s="224" t="s">
        <v>3227</v>
      </c>
      <c r="B1" s="225"/>
    </row>
    <row r="2" s="220" customFormat="1" ht="20.1" customHeight="1" spans="1:2">
      <c r="A2" s="226"/>
      <c r="B2" s="227" t="s">
        <v>1</v>
      </c>
    </row>
    <row r="3" s="221" customFormat="1" ht="45" customHeight="1" spans="1:2">
      <c r="A3" s="228" t="s">
        <v>3228</v>
      </c>
      <c r="B3" s="228" t="s">
        <v>3225</v>
      </c>
    </row>
    <row r="4" s="220" customFormat="1" ht="36" customHeight="1" spans="1:2">
      <c r="A4" s="229" t="s">
        <v>3229</v>
      </c>
      <c r="B4" s="230">
        <v>8</v>
      </c>
    </row>
    <row r="5" s="220" customFormat="1" ht="36" customHeight="1" spans="1:2">
      <c r="A5" s="229"/>
      <c r="B5" s="230"/>
    </row>
    <row r="6" s="220" customFormat="1" ht="36" customHeight="1" spans="1:2">
      <c r="A6" s="229"/>
      <c r="B6" s="230"/>
    </row>
    <row r="7" s="220" customFormat="1" ht="36" customHeight="1" spans="1:2">
      <c r="A7" s="229"/>
      <c r="B7" s="230"/>
    </row>
    <row r="8" s="220" customFormat="1" ht="36" customHeight="1" spans="1:2">
      <c r="A8" s="229"/>
      <c r="B8" s="230"/>
    </row>
    <row r="9" s="220" customFormat="1" ht="36" customHeight="1" spans="1:2">
      <c r="A9" s="229"/>
      <c r="B9" s="230"/>
    </row>
    <row r="10" s="220" customFormat="1" ht="36" customHeight="1" spans="1:2">
      <c r="A10" s="231"/>
      <c r="B10" s="230"/>
    </row>
    <row r="11" s="220" customFormat="1" ht="36" customHeight="1" spans="1:2">
      <c r="A11" s="232"/>
      <c r="B11" s="230"/>
    </row>
    <row r="12" s="220" customFormat="1" ht="36" customHeight="1" spans="1:2">
      <c r="A12" s="233"/>
      <c r="B12" s="230"/>
    </row>
    <row r="13" s="220" customFormat="1" ht="36" customHeight="1" spans="1:2">
      <c r="A13" s="233"/>
      <c r="B13" s="230"/>
    </row>
    <row r="14" s="220" customFormat="1" ht="36" customHeight="1" spans="1:2">
      <c r="A14" s="233"/>
      <c r="B14" s="230"/>
    </row>
    <row r="15" s="220" customFormat="1" ht="36" customHeight="1" spans="1:2">
      <c r="A15" s="233"/>
      <c r="B15" s="230"/>
    </row>
    <row r="16" s="220" customFormat="1" ht="36" customHeight="1" spans="1:2">
      <c r="A16" s="233"/>
      <c r="B16" s="230"/>
    </row>
    <row r="17" s="220" customFormat="1" ht="36" customHeight="1" spans="1:2">
      <c r="A17" s="233"/>
      <c r="B17" s="230"/>
    </row>
    <row r="18" s="220" customFormat="1" ht="36" customHeight="1" spans="1:2">
      <c r="A18" s="233"/>
      <c r="B18" s="230"/>
    </row>
    <row r="19" s="220" customFormat="1" ht="31" customHeight="1" spans="1:2">
      <c r="A19" s="234" t="s">
        <v>3226</v>
      </c>
      <c r="B19" s="235">
        <v>8</v>
      </c>
    </row>
    <row r="20" s="220" customFormat="1" spans="2:16377">
      <c r="B20" s="222"/>
      <c r="XEU20" s="223"/>
      <c r="XEV20" s="223"/>
      <c r="XEW20" s="223"/>
    </row>
    <row r="21" s="220" customFormat="1" spans="2:16377">
      <c r="B21" s="222"/>
      <c r="XEU21" s="223"/>
      <c r="XEV21" s="223"/>
      <c r="XEW21" s="223"/>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1"/>
  <sheetViews>
    <sheetView showGridLines="0" showZeros="0" view="pageBreakPreview" zoomScale="90" zoomScaleNormal="90" topLeftCell="B1" workbookViewId="0">
      <pane ySplit="3" topLeftCell="A31" activePane="bottomLeft" state="frozen"/>
      <selection/>
      <selection pane="bottomLeft" activeCell="E5" sqref="E5"/>
    </sheetView>
  </sheetViews>
  <sheetFormatPr defaultColWidth="9" defaultRowHeight="15.6" outlineLevelCol="5"/>
  <cols>
    <col min="1" max="1" width="12.75" style="222" customWidth="1"/>
    <col min="2" max="2" width="50.75" style="222" customWidth="1"/>
    <col min="3" max="5" width="20.6296296296296" style="222" customWidth="1"/>
    <col min="6" max="6" width="9.75" style="222" customWidth="1"/>
    <col min="7" max="16384" width="9" style="328"/>
  </cols>
  <sheetData>
    <row r="1" ht="45" customHeight="1" spans="1:5">
      <c r="A1" s="394"/>
      <c r="B1" s="394" t="s">
        <v>68</v>
      </c>
      <c r="C1" s="394"/>
      <c r="D1" s="394"/>
      <c r="E1" s="394"/>
    </row>
    <row r="2" ht="18.95" customHeight="1" spans="1:5">
      <c r="A2" s="569"/>
      <c r="B2" s="548"/>
      <c r="C2" s="397"/>
      <c r="E2" s="493" t="s">
        <v>1</v>
      </c>
    </row>
    <row r="3" s="545" customFormat="1" ht="45" customHeight="1" spans="1:6">
      <c r="A3" s="570" t="s">
        <v>2</v>
      </c>
      <c r="B3" s="541" t="s">
        <v>3</v>
      </c>
      <c r="C3" s="334" t="s">
        <v>4</v>
      </c>
      <c r="D3" s="334" t="s">
        <v>5</v>
      </c>
      <c r="E3" s="541" t="s">
        <v>6</v>
      </c>
      <c r="F3" s="571" t="s">
        <v>7</v>
      </c>
    </row>
    <row r="4" ht="37.5" customHeight="1" spans="1:6">
      <c r="A4" s="409" t="s">
        <v>69</v>
      </c>
      <c r="B4" s="572" t="s">
        <v>70</v>
      </c>
      <c r="C4" s="411">
        <v>24061</v>
      </c>
      <c r="D4" s="411">
        <v>24746</v>
      </c>
      <c r="E4" s="573">
        <f>D4/C4-1</f>
        <v>0.028</v>
      </c>
      <c r="F4" s="338" t="str">
        <f t="shared" ref="F4:F38" si="0">IF(LEN(A4)=3,"是",IF(B4&lt;&gt;"",IF(SUM(C4:D4)&lt;&gt;0,"是","否"),"是"))</f>
        <v>是</v>
      </c>
    </row>
    <row r="5" ht="37.5" customHeight="1" spans="1:6">
      <c r="A5" s="409" t="s">
        <v>71</v>
      </c>
      <c r="B5" s="574" t="s">
        <v>72</v>
      </c>
      <c r="C5" s="411">
        <v>0</v>
      </c>
      <c r="D5" s="411">
        <v>0</v>
      </c>
      <c r="E5" s="573"/>
      <c r="F5" s="338" t="str">
        <f t="shared" si="0"/>
        <v>是</v>
      </c>
    </row>
    <row r="6" ht="37.5" customHeight="1" spans="1:6">
      <c r="A6" s="409" t="s">
        <v>73</v>
      </c>
      <c r="B6" s="574" t="s">
        <v>74</v>
      </c>
      <c r="C6" s="411">
        <v>44</v>
      </c>
      <c r="D6" s="411">
        <v>47</v>
      </c>
      <c r="E6" s="573">
        <f t="shared" ref="E5:E32" si="1">D6/C6-1</f>
        <v>0.068</v>
      </c>
      <c r="F6" s="338" t="str">
        <f t="shared" si="0"/>
        <v>是</v>
      </c>
    </row>
    <row r="7" ht="37.5" customHeight="1" spans="1:6">
      <c r="A7" s="409" t="s">
        <v>75</v>
      </c>
      <c r="B7" s="574" t="s">
        <v>76</v>
      </c>
      <c r="C7" s="411">
        <v>6467</v>
      </c>
      <c r="D7" s="411">
        <v>6708</v>
      </c>
      <c r="E7" s="573">
        <f t="shared" si="1"/>
        <v>0.037</v>
      </c>
      <c r="F7" s="338" t="str">
        <f t="shared" si="0"/>
        <v>是</v>
      </c>
    </row>
    <row r="8" ht="37.5" customHeight="1" spans="1:6">
      <c r="A8" s="409" t="s">
        <v>77</v>
      </c>
      <c r="B8" s="574" t="s">
        <v>78</v>
      </c>
      <c r="C8" s="411">
        <v>29007</v>
      </c>
      <c r="D8" s="411">
        <v>31735</v>
      </c>
      <c r="E8" s="573">
        <f t="shared" si="1"/>
        <v>0.094</v>
      </c>
      <c r="F8" s="338" t="str">
        <f t="shared" si="0"/>
        <v>是</v>
      </c>
    </row>
    <row r="9" ht="37.5" customHeight="1" spans="1:6">
      <c r="A9" s="409" t="s">
        <v>79</v>
      </c>
      <c r="B9" s="574" t="s">
        <v>80</v>
      </c>
      <c r="C9" s="411">
        <v>585</v>
      </c>
      <c r="D9" s="411">
        <v>587</v>
      </c>
      <c r="E9" s="573">
        <f t="shared" si="1"/>
        <v>0.003</v>
      </c>
      <c r="F9" s="338" t="str">
        <f t="shared" si="0"/>
        <v>是</v>
      </c>
    </row>
    <row r="10" ht="37.5" customHeight="1" spans="1:6">
      <c r="A10" s="409" t="s">
        <v>81</v>
      </c>
      <c r="B10" s="574" t="s">
        <v>82</v>
      </c>
      <c r="C10" s="411">
        <v>1652</v>
      </c>
      <c r="D10" s="411">
        <v>1689</v>
      </c>
      <c r="E10" s="573">
        <f t="shared" si="1"/>
        <v>0.022</v>
      </c>
      <c r="F10" s="338" t="str">
        <f t="shared" si="0"/>
        <v>是</v>
      </c>
    </row>
    <row r="11" ht="37.5" customHeight="1" spans="1:6">
      <c r="A11" s="409" t="s">
        <v>83</v>
      </c>
      <c r="B11" s="574" t="s">
        <v>84</v>
      </c>
      <c r="C11" s="411">
        <v>26348</v>
      </c>
      <c r="D11" s="411">
        <v>31616</v>
      </c>
      <c r="E11" s="573">
        <f t="shared" si="1"/>
        <v>0.2</v>
      </c>
      <c r="F11" s="338" t="str">
        <f t="shared" si="0"/>
        <v>是</v>
      </c>
    </row>
    <row r="12" ht="37.5" customHeight="1" spans="1:6">
      <c r="A12" s="409" t="s">
        <v>85</v>
      </c>
      <c r="B12" s="574" t="s">
        <v>86</v>
      </c>
      <c r="C12" s="411">
        <v>28412</v>
      </c>
      <c r="D12" s="411">
        <v>29509</v>
      </c>
      <c r="E12" s="573">
        <f t="shared" si="1"/>
        <v>0.039</v>
      </c>
      <c r="F12" s="338" t="str">
        <f t="shared" si="0"/>
        <v>是</v>
      </c>
    </row>
    <row r="13" ht="37.5" customHeight="1" spans="1:6">
      <c r="A13" s="409" t="s">
        <v>87</v>
      </c>
      <c r="B13" s="574" t="s">
        <v>88</v>
      </c>
      <c r="C13" s="411">
        <v>5112</v>
      </c>
      <c r="D13" s="411">
        <v>5243</v>
      </c>
      <c r="E13" s="573">
        <f t="shared" si="1"/>
        <v>0.026</v>
      </c>
      <c r="F13" s="338" t="str">
        <f t="shared" si="0"/>
        <v>是</v>
      </c>
    </row>
    <row r="14" ht="37.5" customHeight="1" spans="1:6">
      <c r="A14" s="409" t="s">
        <v>89</v>
      </c>
      <c r="B14" s="574" t="s">
        <v>90</v>
      </c>
      <c r="C14" s="411">
        <v>2859</v>
      </c>
      <c r="D14" s="411">
        <v>2718</v>
      </c>
      <c r="E14" s="573">
        <f t="shared" si="1"/>
        <v>-0.049</v>
      </c>
      <c r="F14" s="338" t="str">
        <f t="shared" si="0"/>
        <v>是</v>
      </c>
    </row>
    <row r="15" ht="37.5" customHeight="1" spans="1:6">
      <c r="A15" s="409" t="s">
        <v>91</v>
      </c>
      <c r="B15" s="574" t="s">
        <v>92</v>
      </c>
      <c r="C15" s="411">
        <v>39309</v>
      </c>
      <c r="D15" s="411">
        <v>34655</v>
      </c>
      <c r="E15" s="573">
        <f t="shared" si="1"/>
        <v>-0.118</v>
      </c>
      <c r="F15" s="338" t="str">
        <f t="shared" si="0"/>
        <v>是</v>
      </c>
    </row>
    <row r="16" ht="37.5" customHeight="1" spans="1:6">
      <c r="A16" s="409" t="s">
        <v>93</v>
      </c>
      <c r="B16" s="574" t="s">
        <v>94</v>
      </c>
      <c r="C16" s="411">
        <v>2764</v>
      </c>
      <c r="D16" s="411">
        <v>2422</v>
      </c>
      <c r="E16" s="573">
        <f t="shared" si="1"/>
        <v>-0.124</v>
      </c>
      <c r="F16" s="338" t="str">
        <f t="shared" si="0"/>
        <v>是</v>
      </c>
    </row>
    <row r="17" ht="37.5" customHeight="1" spans="1:6">
      <c r="A17" s="409" t="s">
        <v>95</v>
      </c>
      <c r="B17" s="574" t="s">
        <v>96</v>
      </c>
      <c r="C17" s="411">
        <v>1044</v>
      </c>
      <c r="D17" s="411">
        <v>926</v>
      </c>
      <c r="E17" s="573">
        <f t="shared" si="1"/>
        <v>-0.113</v>
      </c>
      <c r="F17" s="338" t="str">
        <f t="shared" si="0"/>
        <v>是</v>
      </c>
    </row>
    <row r="18" ht="37.5" customHeight="1" spans="1:6">
      <c r="A18" s="409" t="s">
        <v>97</v>
      </c>
      <c r="B18" s="574" t="s">
        <v>98</v>
      </c>
      <c r="C18" s="411">
        <v>205</v>
      </c>
      <c r="D18" s="411">
        <v>222</v>
      </c>
      <c r="E18" s="573">
        <f t="shared" si="1"/>
        <v>0.083</v>
      </c>
      <c r="F18" s="338" t="str">
        <f t="shared" si="0"/>
        <v>是</v>
      </c>
    </row>
    <row r="19" ht="37.5" customHeight="1" spans="1:6">
      <c r="A19" s="409" t="s">
        <v>99</v>
      </c>
      <c r="B19" s="574" t="s">
        <v>100</v>
      </c>
      <c r="C19" s="411">
        <v>0</v>
      </c>
      <c r="D19" s="411">
        <v>0</v>
      </c>
      <c r="E19" s="573" t="e">
        <f t="shared" si="1"/>
        <v>#DIV/0!</v>
      </c>
      <c r="F19" s="338" t="str">
        <f t="shared" si="0"/>
        <v>是</v>
      </c>
    </row>
    <row r="20" ht="37.5" customHeight="1" spans="1:6">
      <c r="A20" s="409" t="s">
        <v>101</v>
      </c>
      <c r="B20" s="574" t="s">
        <v>102</v>
      </c>
      <c r="C20" s="411">
        <v>0</v>
      </c>
      <c r="D20" s="411">
        <v>0</v>
      </c>
      <c r="E20" s="573" t="e">
        <f t="shared" si="1"/>
        <v>#DIV/0!</v>
      </c>
      <c r="F20" s="338" t="str">
        <f t="shared" si="0"/>
        <v>是</v>
      </c>
    </row>
    <row r="21" ht="37.5" customHeight="1" spans="1:6">
      <c r="A21" s="409" t="s">
        <v>103</v>
      </c>
      <c r="B21" s="574" t="s">
        <v>104</v>
      </c>
      <c r="C21" s="411">
        <v>1134</v>
      </c>
      <c r="D21" s="411">
        <v>1209</v>
      </c>
      <c r="E21" s="573">
        <f t="shared" si="1"/>
        <v>0.066</v>
      </c>
      <c r="F21" s="338" t="str">
        <f t="shared" si="0"/>
        <v>是</v>
      </c>
    </row>
    <row r="22" ht="37.5" customHeight="1" spans="1:6">
      <c r="A22" s="409" t="s">
        <v>105</v>
      </c>
      <c r="B22" s="574" t="s">
        <v>106</v>
      </c>
      <c r="C22" s="411">
        <v>6549</v>
      </c>
      <c r="D22" s="411">
        <v>6411</v>
      </c>
      <c r="E22" s="573">
        <f t="shared" si="1"/>
        <v>-0.021</v>
      </c>
      <c r="F22" s="338" t="str">
        <f t="shared" si="0"/>
        <v>是</v>
      </c>
    </row>
    <row r="23" ht="37.5" customHeight="1" spans="1:6">
      <c r="A23" s="409" t="s">
        <v>107</v>
      </c>
      <c r="B23" s="574" t="s">
        <v>108</v>
      </c>
      <c r="C23" s="411">
        <v>737</v>
      </c>
      <c r="D23" s="411">
        <v>622</v>
      </c>
      <c r="E23" s="573">
        <f t="shared" si="1"/>
        <v>-0.156</v>
      </c>
      <c r="F23" s="338" t="str">
        <f t="shared" si="0"/>
        <v>是</v>
      </c>
    </row>
    <row r="24" ht="37.5" customHeight="1" spans="1:6">
      <c r="A24" s="409" t="s">
        <v>109</v>
      </c>
      <c r="B24" s="574" t="s">
        <v>110</v>
      </c>
      <c r="C24" s="411">
        <v>2730</v>
      </c>
      <c r="D24" s="411">
        <v>2697</v>
      </c>
      <c r="E24" s="573">
        <f t="shared" si="1"/>
        <v>-0.012</v>
      </c>
      <c r="F24" s="338" t="str">
        <f t="shared" si="0"/>
        <v>是</v>
      </c>
    </row>
    <row r="25" ht="37.5" customHeight="1" spans="1:6">
      <c r="A25" s="409" t="s">
        <v>111</v>
      </c>
      <c r="B25" s="574" t="s">
        <v>112</v>
      </c>
      <c r="C25" s="411">
        <v>0</v>
      </c>
      <c r="D25" s="411">
        <v>500</v>
      </c>
      <c r="E25" s="573" t="e">
        <f t="shared" si="1"/>
        <v>#DIV/0!</v>
      </c>
      <c r="F25" s="338" t="str">
        <f t="shared" si="0"/>
        <v>是</v>
      </c>
    </row>
    <row r="26" ht="37.5" customHeight="1" spans="1:6">
      <c r="A26" s="409" t="s">
        <v>113</v>
      </c>
      <c r="B26" s="574" t="s">
        <v>114</v>
      </c>
      <c r="C26" s="411">
        <v>8266</v>
      </c>
      <c r="D26" s="411">
        <v>8652</v>
      </c>
      <c r="E26" s="573">
        <f t="shared" si="1"/>
        <v>0.047</v>
      </c>
      <c r="F26" s="338" t="str">
        <f t="shared" si="0"/>
        <v>是</v>
      </c>
    </row>
    <row r="27" ht="37.5" customHeight="1" spans="1:6">
      <c r="A27" s="409" t="s">
        <v>115</v>
      </c>
      <c r="B27" s="574" t="s">
        <v>116</v>
      </c>
      <c r="C27" s="411">
        <v>11</v>
      </c>
      <c r="D27" s="411">
        <v>2</v>
      </c>
      <c r="E27" s="573">
        <f t="shared" si="1"/>
        <v>-0.818</v>
      </c>
      <c r="F27" s="338" t="str">
        <f t="shared" si="0"/>
        <v>是</v>
      </c>
    </row>
    <row r="28" ht="37.5" customHeight="1" spans="1:6">
      <c r="A28" s="409" t="s">
        <v>117</v>
      </c>
      <c r="B28" s="574" t="s">
        <v>118</v>
      </c>
      <c r="C28" s="411">
        <v>0</v>
      </c>
      <c r="D28" s="411">
        <v>0</v>
      </c>
      <c r="E28" s="573" t="e">
        <f t="shared" si="1"/>
        <v>#DIV/0!</v>
      </c>
      <c r="F28" s="338" t="str">
        <f t="shared" si="0"/>
        <v>是</v>
      </c>
    </row>
    <row r="29" ht="37.5" customHeight="1" spans="1:6">
      <c r="A29" s="409"/>
      <c r="B29" s="574"/>
      <c r="C29" s="411"/>
      <c r="D29" s="411"/>
      <c r="E29" s="573" t="e">
        <f t="shared" si="1"/>
        <v>#DIV/0!</v>
      </c>
      <c r="F29" s="338" t="str">
        <f t="shared" si="0"/>
        <v>是</v>
      </c>
    </row>
    <row r="30" s="396" customFormat="1" ht="37.5" customHeight="1" spans="1:6">
      <c r="A30" s="559"/>
      <c r="B30" s="560" t="s">
        <v>119</v>
      </c>
      <c r="C30" s="509">
        <f>SUBTOTAL(9,C4:C29)</f>
        <v>187296</v>
      </c>
      <c r="D30" s="509">
        <f>SUBTOTAL(9,D4:D29)</f>
        <v>192916</v>
      </c>
      <c r="E30" s="573">
        <f t="shared" si="1"/>
        <v>0.03</v>
      </c>
      <c r="F30" s="338" t="str">
        <f t="shared" si="0"/>
        <v>是</v>
      </c>
    </row>
    <row r="31" ht="37.5" customHeight="1" spans="1:6">
      <c r="A31" s="407">
        <v>230</v>
      </c>
      <c r="B31" s="575" t="s">
        <v>120</v>
      </c>
      <c r="C31" s="509">
        <f>SUBTOTAL(9,C32:C35)</f>
        <v>4278</v>
      </c>
      <c r="D31" s="509">
        <f>SUBTOTAL(9,D32:D35)</f>
        <v>4300</v>
      </c>
      <c r="E31" s="573">
        <f t="shared" si="1"/>
        <v>0.005</v>
      </c>
      <c r="F31" s="338" t="str">
        <f t="shared" si="0"/>
        <v>是</v>
      </c>
    </row>
    <row r="32" ht="37.5" customHeight="1" spans="1:6">
      <c r="A32" s="576">
        <v>23006</v>
      </c>
      <c r="B32" s="577" t="s">
        <v>121</v>
      </c>
      <c r="C32" s="411">
        <v>4276</v>
      </c>
      <c r="D32" s="411">
        <v>4300</v>
      </c>
      <c r="E32" s="573">
        <f t="shared" si="1"/>
        <v>0.006</v>
      </c>
      <c r="F32" s="338" t="str">
        <f t="shared" si="0"/>
        <v>是</v>
      </c>
    </row>
    <row r="33" ht="36" hidden="1" customHeight="1" spans="1:6">
      <c r="A33" s="409">
        <v>23008</v>
      </c>
      <c r="B33" s="577" t="s">
        <v>122</v>
      </c>
      <c r="C33" s="411">
        <v>0</v>
      </c>
      <c r="D33" s="411"/>
      <c r="E33" s="578" t="str">
        <f>IF(C33&lt;&gt;0,IF((D33/C33-1)&lt;-30%,"",IF((D33/C33-1)&gt;150%,"",D33/C33-1)),"")</f>
        <v/>
      </c>
      <c r="F33" s="338" t="str">
        <f t="shared" si="0"/>
        <v>否</v>
      </c>
    </row>
    <row r="34" ht="37.5" customHeight="1" spans="1:6">
      <c r="A34" s="579">
        <v>23015</v>
      </c>
      <c r="B34" s="558" t="s">
        <v>123</v>
      </c>
      <c r="C34" s="411">
        <v>2</v>
      </c>
      <c r="D34" s="411"/>
      <c r="E34" s="573">
        <f>D34/C34-1</f>
        <v>-1</v>
      </c>
      <c r="F34" s="338" t="str">
        <f t="shared" si="0"/>
        <v>是</v>
      </c>
    </row>
    <row r="35" s="547" customFormat="1" ht="36" customHeight="1" spans="1:6">
      <c r="A35" s="579">
        <v>23016</v>
      </c>
      <c r="B35" s="558" t="s">
        <v>124</v>
      </c>
      <c r="C35" s="411"/>
      <c r="D35" s="411"/>
      <c r="E35" s="573" t="e">
        <f>D35/C35-1</f>
        <v>#DIV/0!</v>
      </c>
      <c r="F35" s="338" t="str">
        <f t="shared" si="0"/>
        <v>否</v>
      </c>
    </row>
    <row r="36" s="547" customFormat="1" ht="37.5" customHeight="1" spans="1:6">
      <c r="A36" s="407">
        <v>231</v>
      </c>
      <c r="B36" s="561" t="s">
        <v>125</v>
      </c>
      <c r="C36" s="509">
        <v>15261</v>
      </c>
      <c r="D36" s="509">
        <f>7370-800</f>
        <v>6570</v>
      </c>
      <c r="E36" s="573">
        <f>D36/C36-1</f>
        <v>-0.569</v>
      </c>
      <c r="F36" s="338" t="str">
        <f t="shared" si="0"/>
        <v>是</v>
      </c>
    </row>
    <row r="37" s="547" customFormat="1" ht="37.5" customHeight="1" spans="1:6">
      <c r="A37" s="407">
        <v>23009</v>
      </c>
      <c r="B37" s="580" t="s">
        <v>126</v>
      </c>
      <c r="C37" s="509">
        <v>2944</v>
      </c>
      <c r="D37" s="509"/>
      <c r="E37" s="573">
        <f>D37/C37-1</f>
        <v>-1</v>
      </c>
      <c r="F37" s="338" t="str">
        <f t="shared" si="0"/>
        <v>是</v>
      </c>
    </row>
    <row r="38" ht="37.5" customHeight="1" spans="1:6">
      <c r="A38" s="559"/>
      <c r="B38" s="568" t="s">
        <v>127</v>
      </c>
      <c r="C38" s="509">
        <f>C30+C31+C36+C37</f>
        <v>209779</v>
      </c>
      <c r="D38" s="509">
        <f>D30+D31+D36+D37</f>
        <v>203786</v>
      </c>
      <c r="E38" s="573">
        <f>D38/C38-1</f>
        <v>-0.029</v>
      </c>
      <c r="F38" s="338" t="str">
        <f t="shared" si="0"/>
        <v>是</v>
      </c>
    </row>
    <row r="39" spans="2:4">
      <c r="B39" s="581"/>
      <c r="D39" s="543"/>
    </row>
    <row r="41" spans="4:4">
      <c r="D41" s="543"/>
    </row>
    <row r="43" spans="4:4">
      <c r="D43" s="543"/>
    </row>
    <row r="44" spans="4:4">
      <c r="D44" s="543"/>
    </row>
    <row r="46" spans="4:4">
      <c r="D46" s="543"/>
    </row>
    <row r="47" spans="4:4">
      <c r="D47" s="543"/>
    </row>
    <row r="48" spans="4:4">
      <c r="D48" s="543"/>
    </row>
    <row r="49" spans="4:4">
      <c r="D49" s="543"/>
    </row>
    <row r="51" spans="4:4">
      <c r="D51" s="543"/>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D33:E33 D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2"/>
  <sheetViews>
    <sheetView showGridLines="0" showZeros="0" view="pageBreakPreview" zoomScaleNormal="115" topLeftCell="A28" workbookViewId="0">
      <selection activeCell="C36" sqref="C36"/>
    </sheetView>
  </sheetViews>
  <sheetFormatPr defaultColWidth="9" defaultRowHeight="15.6" outlineLevelCol="4"/>
  <cols>
    <col min="1" max="1" width="46.5" style="181" customWidth="1"/>
    <col min="2" max="4" width="20.6296296296296" style="181" customWidth="1"/>
    <col min="5" max="5" width="5.37962962962963" style="181" customWidth="1"/>
    <col min="6" max="16384" width="9" style="181"/>
  </cols>
  <sheetData>
    <row r="1" ht="45" customHeight="1" spans="1:4">
      <c r="A1" s="182" t="s">
        <v>3230</v>
      </c>
      <c r="B1" s="182"/>
      <c r="C1" s="182"/>
      <c r="D1" s="182"/>
    </row>
    <row r="2" s="194" customFormat="1" ht="20.1" customHeight="1" spans="1:4">
      <c r="A2" s="195"/>
      <c r="B2" s="196"/>
      <c r="C2" s="197"/>
      <c r="D2" s="198" t="s">
        <v>1</v>
      </c>
    </row>
    <row r="3" ht="45" customHeight="1" spans="1:5">
      <c r="A3" s="199" t="s">
        <v>3231</v>
      </c>
      <c r="B3" s="130" t="s">
        <v>4</v>
      </c>
      <c r="C3" s="130" t="s">
        <v>5</v>
      </c>
      <c r="D3" s="130" t="s">
        <v>6</v>
      </c>
      <c r="E3" s="194" t="s">
        <v>7</v>
      </c>
    </row>
    <row r="4" ht="36" customHeight="1" spans="1:5">
      <c r="A4" s="200" t="s">
        <v>3232</v>
      </c>
      <c r="B4" s="201">
        <v>5081</v>
      </c>
      <c r="C4" s="201">
        <v>5606</v>
      </c>
      <c r="D4" s="135">
        <f>C4/B4-1</f>
        <v>0.103</v>
      </c>
      <c r="E4" s="202" t="str">
        <f t="shared" ref="E4:E38" si="0">IF(A4&lt;&gt;"",IF(SUM(B4:C4)&lt;&gt;0,"是","否"),"是")</f>
        <v>是</v>
      </c>
    </row>
    <row r="5" ht="36" customHeight="1" spans="1:5">
      <c r="A5" s="203" t="s">
        <v>3233</v>
      </c>
      <c r="B5" s="204">
        <v>4755</v>
      </c>
      <c r="C5" s="204">
        <v>5372</v>
      </c>
      <c r="D5" s="135">
        <f t="shared" ref="D5:D14" si="1">C5/B5-1</f>
        <v>0.13</v>
      </c>
      <c r="E5" s="202" t="str">
        <f t="shared" si="0"/>
        <v>是</v>
      </c>
    </row>
    <row r="6" ht="36" customHeight="1" spans="1:5">
      <c r="A6" s="203" t="s">
        <v>3234</v>
      </c>
      <c r="B6" s="204">
        <v>22</v>
      </c>
      <c r="C6" s="204">
        <v>8</v>
      </c>
      <c r="D6" s="135">
        <f t="shared" si="1"/>
        <v>-0.636</v>
      </c>
      <c r="E6" s="202" t="str">
        <f t="shared" si="0"/>
        <v>是</v>
      </c>
    </row>
    <row r="7" s="180" customFormat="1" ht="36" customHeight="1" spans="1:5">
      <c r="A7" s="203" t="s">
        <v>3235</v>
      </c>
      <c r="B7" s="205"/>
      <c r="C7" s="206"/>
      <c r="D7" s="135"/>
      <c r="E7" s="202" t="str">
        <f t="shared" si="0"/>
        <v>否</v>
      </c>
    </row>
    <row r="8" ht="36" customHeight="1" spans="1:5">
      <c r="A8" s="200" t="s">
        <v>3236</v>
      </c>
      <c r="B8" s="207">
        <v>10796</v>
      </c>
      <c r="C8" s="208">
        <v>10796</v>
      </c>
      <c r="D8" s="135">
        <f t="shared" si="1"/>
        <v>0</v>
      </c>
      <c r="E8" s="202" t="str">
        <f t="shared" si="0"/>
        <v>是</v>
      </c>
    </row>
    <row r="9" ht="36" customHeight="1" spans="1:5">
      <c r="A9" s="203" t="s">
        <v>3233</v>
      </c>
      <c r="B9" s="209">
        <v>9488</v>
      </c>
      <c r="C9" s="210">
        <v>9647</v>
      </c>
      <c r="D9" s="135">
        <f t="shared" si="1"/>
        <v>0.017</v>
      </c>
      <c r="E9" s="202" t="str">
        <f t="shared" si="0"/>
        <v>是</v>
      </c>
    </row>
    <row r="10" ht="36" customHeight="1" spans="1:5">
      <c r="A10" s="203" t="s">
        <v>3234</v>
      </c>
      <c r="B10" s="209">
        <v>34</v>
      </c>
      <c r="C10" s="210">
        <v>34</v>
      </c>
      <c r="D10" s="135">
        <f t="shared" si="1"/>
        <v>0</v>
      </c>
      <c r="E10" s="202" t="str">
        <f t="shared" si="0"/>
        <v>是</v>
      </c>
    </row>
    <row r="11" ht="36" customHeight="1" spans="1:5">
      <c r="A11" s="203" t="s">
        <v>3235</v>
      </c>
      <c r="B11" s="209"/>
      <c r="C11" s="210">
        <v>900</v>
      </c>
      <c r="D11" s="135"/>
      <c r="E11" s="202" t="str">
        <f t="shared" si="0"/>
        <v>是</v>
      </c>
    </row>
    <row r="12" ht="36" customHeight="1" spans="1:5">
      <c r="A12" s="200" t="s">
        <v>3237</v>
      </c>
      <c r="B12" s="201">
        <v>144</v>
      </c>
      <c r="C12" s="211">
        <v>223</v>
      </c>
      <c r="D12" s="135">
        <f t="shared" si="1"/>
        <v>0.549</v>
      </c>
      <c r="E12" s="202" t="str">
        <f t="shared" si="0"/>
        <v>是</v>
      </c>
    </row>
    <row r="13" ht="36" customHeight="1" spans="1:5">
      <c r="A13" s="203" t="s">
        <v>3233</v>
      </c>
      <c r="B13" s="204">
        <v>138</v>
      </c>
      <c r="C13" s="204">
        <v>222</v>
      </c>
      <c r="D13" s="135">
        <f t="shared" si="1"/>
        <v>0.609</v>
      </c>
      <c r="E13" s="202" t="str">
        <f t="shared" si="0"/>
        <v>是</v>
      </c>
    </row>
    <row r="14" ht="36" customHeight="1" spans="1:5">
      <c r="A14" s="203" t="s">
        <v>3234</v>
      </c>
      <c r="B14" s="204">
        <v>1</v>
      </c>
      <c r="C14" s="204">
        <v>1</v>
      </c>
      <c r="D14" s="135">
        <f t="shared" si="1"/>
        <v>0</v>
      </c>
      <c r="E14" s="202" t="str">
        <f t="shared" si="0"/>
        <v>是</v>
      </c>
    </row>
    <row r="15" ht="36" hidden="1" customHeight="1" spans="1:5">
      <c r="A15" s="203" t="s">
        <v>3235</v>
      </c>
      <c r="B15" s="205">
        <v>0</v>
      </c>
      <c r="C15" s="206"/>
      <c r="D15" s="212" t="str">
        <f>IF(B15&gt;0,C15/B15-1,IF(B15&lt;0,-(C15/B15-1),""))</f>
        <v/>
      </c>
      <c r="E15" s="202" t="str">
        <f t="shared" si="0"/>
        <v>否</v>
      </c>
    </row>
    <row r="16" ht="36" customHeight="1" spans="1:5">
      <c r="A16" s="200" t="s">
        <v>3238</v>
      </c>
      <c r="B16" s="213"/>
      <c r="C16" s="214"/>
      <c r="D16" s="135"/>
      <c r="E16" s="202" t="str">
        <f t="shared" si="0"/>
        <v>否</v>
      </c>
    </row>
    <row r="17" ht="36" customHeight="1" spans="1:5">
      <c r="A17" s="203" t="s">
        <v>3233</v>
      </c>
      <c r="B17" s="205"/>
      <c r="C17" s="171"/>
      <c r="D17" s="135"/>
      <c r="E17" s="202" t="str">
        <f t="shared" si="0"/>
        <v>否</v>
      </c>
    </row>
    <row r="18" ht="36" customHeight="1" spans="1:5">
      <c r="A18" s="203" t="s">
        <v>3234</v>
      </c>
      <c r="B18" s="205"/>
      <c r="C18" s="171"/>
      <c r="D18" s="135"/>
      <c r="E18" s="202" t="str">
        <f t="shared" si="0"/>
        <v>否</v>
      </c>
    </row>
    <row r="19" ht="36" customHeight="1" spans="1:5">
      <c r="A19" s="203" t="s">
        <v>3235</v>
      </c>
      <c r="B19" s="205"/>
      <c r="C19" s="171"/>
      <c r="D19" s="135"/>
      <c r="E19" s="202" t="str">
        <f t="shared" si="0"/>
        <v>否</v>
      </c>
    </row>
    <row r="20" ht="36" customHeight="1" spans="1:5">
      <c r="A20" s="200" t="s">
        <v>3239</v>
      </c>
      <c r="B20" s="215">
        <v>366</v>
      </c>
      <c r="C20" s="215">
        <v>433</v>
      </c>
      <c r="D20" s="135">
        <f t="shared" ref="D16:D38" si="2">C20/B20-1</f>
        <v>0.183</v>
      </c>
      <c r="E20" s="202" t="str">
        <f t="shared" si="0"/>
        <v>是</v>
      </c>
    </row>
    <row r="21" ht="36" customHeight="1" spans="1:5">
      <c r="A21" s="203" t="s">
        <v>3233</v>
      </c>
      <c r="B21" s="204">
        <v>364</v>
      </c>
      <c r="C21" s="204">
        <v>432</v>
      </c>
      <c r="D21" s="135">
        <f t="shared" si="2"/>
        <v>0.187</v>
      </c>
      <c r="E21" s="202" t="str">
        <f t="shared" si="0"/>
        <v>是</v>
      </c>
    </row>
    <row r="22" ht="36" customHeight="1" spans="1:5">
      <c r="A22" s="203" t="s">
        <v>3234</v>
      </c>
      <c r="B22" s="204">
        <v>2</v>
      </c>
      <c r="C22" s="204">
        <v>1</v>
      </c>
      <c r="D22" s="135">
        <f t="shared" si="2"/>
        <v>-0.5</v>
      </c>
      <c r="E22" s="202" t="str">
        <f t="shared" si="0"/>
        <v>是</v>
      </c>
    </row>
    <row r="23" ht="36" customHeight="1" spans="1:5">
      <c r="A23" s="203" t="s">
        <v>3235</v>
      </c>
      <c r="B23" s="205"/>
      <c r="C23" s="206"/>
      <c r="D23" s="135"/>
      <c r="E23" s="202" t="str">
        <f t="shared" si="0"/>
        <v>否</v>
      </c>
    </row>
    <row r="24" ht="36" customHeight="1" spans="1:5">
      <c r="A24" s="200" t="s">
        <v>3240</v>
      </c>
      <c r="B24" s="215">
        <v>6195</v>
      </c>
      <c r="C24" s="201">
        <v>6995</v>
      </c>
      <c r="D24" s="135">
        <f t="shared" si="2"/>
        <v>0.129</v>
      </c>
      <c r="E24" s="202" t="str">
        <f t="shared" si="0"/>
        <v>是</v>
      </c>
    </row>
    <row r="25" ht="36" customHeight="1" spans="1:5">
      <c r="A25" s="203" t="s">
        <v>3233</v>
      </c>
      <c r="B25" s="204">
        <v>1691</v>
      </c>
      <c r="C25" s="204">
        <v>1557</v>
      </c>
      <c r="D25" s="135">
        <f t="shared" si="2"/>
        <v>-0.079</v>
      </c>
      <c r="E25" s="202" t="str">
        <f t="shared" si="0"/>
        <v>是</v>
      </c>
    </row>
    <row r="26" ht="36" customHeight="1" spans="1:5">
      <c r="A26" s="203" t="s">
        <v>3234</v>
      </c>
      <c r="B26" s="204">
        <v>66</v>
      </c>
      <c r="C26" s="204">
        <v>268</v>
      </c>
      <c r="D26" s="135">
        <f t="shared" si="2"/>
        <v>3.061</v>
      </c>
      <c r="E26" s="202" t="str">
        <f t="shared" si="0"/>
        <v>是</v>
      </c>
    </row>
    <row r="27" ht="36" customHeight="1" spans="1:5">
      <c r="A27" s="203" t="s">
        <v>3235</v>
      </c>
      <c r="B27" s="204">
        <v>4416</v>
      </c>
      <c r="C27" s="204">
        <v>4843</v>
      </c>
      <c r="D27" s="135">
        <f t="shared" si="2"/>
        <v>0.097</v>
      </c>
      <c r="E27" s="202" t="str">
        <f t="shared" si="0"/>
        <v>是</v>
      </c>
    </row>
    <row r="28" ht="36" customHeight="1" spans="1:5">
      <c r="A28" s="200" t="s">
        <v>3241</v>
      </c>
      <c r="B28" s="216"/>
      <c r="C28" s="216"/>
      <c r="D28" s="135"/>
      <c r="E28" s="202" t="str">
        <f t="shared" si="0"/>
        <v>否</v>
      </c>
    </row>
    <row r="29" ht="36" customHeight="1" spans="1:5">
      <c r="A29" s="203" t="s">
        <v>3233</v>
      </c>
      <c r="B29" s="217"/>
      <c r="C29" s="217"/>
      <c r="D29" s="135"/>
      <c r="E29" s="202" t="str">
        <f t="shared" si="0"/>
        <v>否</v>
      </c>
    </row>
    <row r="30" ht="36" customHeight="1" spans="1:5">
      <c r="A30" s="203" t="s">
        <v>3234</v>
      </c>
      <c r="B30" s="217"/>
      <c r="C30" s="217"/>
      <c r="D30" s="135"/>
      <c r="E30" s="202" t="str">
        <f t="shared" si="0"/>
        <v>否</v>
      </c>
    </row>
    <row r="31" ht="36" customHeight="1" spans="1:5">
      <c r="A31" s="203" t="s">
        <v>3235</v>
      </c>
      <c r="B31" s="217"/>
      <c r="C31" s="217"/>
      <c r="D31" s="135"/>
      <c r="E31" s="202" t="str">
        <f t="shared" si="0"/>
        <v>否</v>
      </c>
    </row>
    <row r="32" ht="36" customHeight="1" spans="1:5">
      <c r="A32" s="156" t="s">
        <v>3242</v>
      </c>
      <c r="B32" s="218">
        <f>B4+B8+B12+B16+B20+B24+B28</f>
        <v>22582</v>
      </c>
      <c r="C32" s="218">
        <f>C4+C8+C12+C16+C20+C24+C28</f>
        <v>24053</v>
      </c>
      <c r="D32" s="135">
        <f t="shared" si="2"/>
        <v>0.065</v>
      </c>
      <c r="E32" s="202" t="str">
        <f t="shared" si="0"/>
        <v>是</v>
      </c>
    </row>
    <row r="33" ht="36" customHeight="1" spans="1:5">
      <c r="A33" s="203" t="s">
        <v>3243</v>
      </c>
      <c r="B33" s="205">
        <v>16451</v>
      </c>
      <c r="C33" s="205">
        <v>17230</v>
      </c>
      <c r="D33" s="135">
        <f t="shared" si="2"/>
        <v>0.047</v>
      </c>
      <c r="E33" s="202" t="str">
        <f t="shared" si="0"/>
        <v>是</v>
      </c>
    </row>
    <row r="34" ht="36" customHeight="1" spans="1:5">
      <c r="A34" s="203" t="s">
        <v>3244</v>
      </c>
      <c r="B34" s="205">
        <v>125</v>
      </c>
      <c r="C34" s="205">
        <v>312</v>
      </c>
      <c r="D34" s="135">
        <f t="shared" si="2"/>
        <v>1.496</v>
      </c>
      <c r="E34" s="202" t="str">
        <f t="shared" si="0"/>
        <v>是</v>
      </c>
    </row>
    <row r="35" ht="36" customHeight="1" spans="1:5">
      <c r="A35" s="203" t="s">
        <v>3245</v>
      </c>
      <c r="B35" s="205">
        <v>5300</v>
      </c>
      <c r="C35" s="205">
        <v>5743</v>
      </c>
      <c r="D35" s="135">
        <f t="shared" si="2"/>
        <v>0.084</v>
      </c>
      <c r="E35" s="202" t="str">
        <f t="shared" si="0"/>
        <v>是</v>
      </c>
    </row>
    <row r="36" ht="36" customHeight="1" spans="1:5">
      <c r="A36" s="158" t="s">
        <v>3246</v>
      </c>
      <c r="B36" s="204">
        <v>4373</v>
      </c>
      <c r="C36" s="204">
        <v>7131</v>
      </c>
      <c r="D36" s="135">
        <f t="shared" si="2"/>
        <v>0.631</v>
      </c>
      <c r="E36" s="202" t="str">
        <f t="shared" si="0"/>
        <v>是</v>
      </c>
    </row>
    <row r="37" ht="36" customHeight="1" spans="1:5">
      <c r="A37" s="219" t="s">
        <v>3247</v>
      </c>
      <c r="B37" s="213"/>
      <c r="C37" s="214"/>
      <c r="D37" s="135"/>
      <c r="E37" s="202" t="str">
        <f t="shared" si="0"/>
        <v>否</v>
      </c>
    </row>
    <row r="38" ht="36" customHeight="1" spans="1:5">
      <c r="A38" s="156" t="s">
        <v>3248</v>
      </c>
      <c r="B38" s="213">
        <f>B32+B36+B37</f>
        <v>26955</v>
      </c>
      <c r="C38" s="213">
        <f>C32+C36+C37</f>
        <v>31184</v>
      </c>
      <c r="D38" s="135">
        <f t="shared" si="2"/>
        <v>0.157</v>
      </c>
      <c r="E38" s="202" t="str">
        <f t="shared" si="0"/>
        <v>是</v>
      </c>
    </row>
    <row r="39" spans="2:3">
      <c r="B39" s="193"/>
      <c r="C39" s="193"/>
    </row>
    <row r="40" spans="2:3">
      <c r="B40" s="193"/>
      <c r="C40" s="193"/>
    </row>
    <row r="41" spans="2:3">
      <c r="B41" s="193"/>
      <c r="C41" s="193"/>
    </row>
    <row r="42" spans="2:3">
      <c r="B42" s="193"/>
      <c r="C42" s="193"/>
    </row>
  </sheetData>
  <autoFilter ref="A3:E38">
    <filterColumn colId="4">
      <customFilters>
        <customFilter operator="equal" val="是"/>
      </customFilters>
    </filterColumn>
    <extLst/>
  </autoFilter>
  <mergeCells count="1">
    <mergeCell ref="A1:D1"/>
  </mergeCells>
  <conditionalFormatting sqref="B8">
    <cfRule type="cellIs" dxfId="5" priority="9" stopIfTrue="1" operator="lessThan">
      <formula>0</formula>
    </cfRule>
  </conditionalFormatting>
  <conditionalFormatting sqref="B12:C12">
    <cfRule type="cellIs" dxfId="5" priority="8" stopIfTrue="1" operator="lessThan">
      <formula>0</formula>
    </cfRule>
  </conditionalFormatting>
  <conditionalFormatting sqref="B20:C20">
    <cfRule type="cellIs" dxfId="5" priority="7" stopIfTrue="1" operator="lessThan">
      <formula>0</formula>
    </cfRule>
  </conditionalFormatting>
  <conditionalFormatting sqref="B24">
    <cfRule type="cellIs" dxfId="5" priority="6" stopIfTrue="1" operator="lessThan">
      <formula>0</formula>
    </cfRule>
    <cfRule type="cellIs" dxfId="5" priority="5" stopIfTrue="1" operator="lessThan">
      <formula>0</formula>
    </cfRule>
  </conditionalFormatting>
  <conditionalFormatting sqref="C24">
    <cfRule type="cellIs" dxfId="5" priority="4" stopIfTrue="1" operator="lessThan">
      <formula>0</formula>
    </cfRule>
  </conditionalFormatting>
  <conditionalFormatting sqref="B28:C28">
    <cfRule type="cellIs" dxfId="5" priority="3" stopIfTrue="1" operator="lessThan">
      <formula>0</formula>
    </cfRule>
    <cfRule type="cellIs" dxfId="5" priority="1" stopIfTrue="1" operator="lessThan">
      <formula>0</formula>
    </cfRule>
  </conditionalFormatting>
  <conditionalFormatting sqref="E4:E38">
    <cfRule type="cellIs" dxfId="3" priority="13" stopIfTrue="1" operator="lessThanOrEqual">
      <formula>-1</formula>
    </cfRule>
  </conditionalFormatting>
  <conditionalFormatting sqref="E5:E38">
    <cfRule type="cellIs" dxfId="3" priority="11" stopIfTrue="1" operator="lessThanOrEqual">
      <formula>-1</formula>
    </cfRule>
  </conditionalFormatting>
  <conditionalFormatting sqref="C15:D15 C23 C7 C17:C19">
    <cfRule type="cellIs" dxfId="3" priority="12" stopIfTrue="1" operator="lessThanOrEqual">
      <formula>-1</formula>
    </cfRule>
  </conditionalFormatting>
  <conditionalFormatting sqref="B29:C31">
    <cfRule type="cellIs" dxfId="5" priority="2"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16" activePane="bottomLeft" state="frozen"/>
      <selection/>
      <selection pane="bottomLeft" activeCell="B21" sqref="B21:C21"/>
    </sheetView>
  </sheetViews>
  <sheetFormatPr defaultColWidth="9" defaultRowHeight="15.6" outlineLevelCol="4"/>
  <cols>
    <col min="1" max="1" width="45.6296296296296" style="181" customWidth="1"/>
    <col min="2" max="4" width="20.6296296296296" style="181" customWidth="1"/>
    <col min="5" max="5" width="12.75" style="181" customWidth="1"/>
    <col min="6" max="16384" width="9" style="181"/>
  </cols>
  <sheetData>
    <row r="1" ht="45" customHeight="1" spans="1:4">
      <c r="A1" s="182" t="s">
        <v>3249</v>
      </c>
      <c r="B1" s="182"/>
      <c r="C1" s="182"/>
      <c r="D1" s="182"/>
    </row>
    <row r="2" ht="20.1" customHeight="1" spans="1:4">
      <c r="A2" s="183"/>
      <c r="B2" s="184"/>
      <c r="C2" s="185"/>
      <c r="D2" s="186" t="s">
        <v>3250</v>
      </c>
    </row>
    <row r="3" ht="45" customHeight="1" spans="1:5">
      <c r="A3" s="129" t="s">
        <v>2453</v>
      </c>
      <c r="B3" s="130" t="s">
        <v>4</v>
      </c>
      <c r="C3" s="130" t="s">
        <v>5</v>
      </c>
      <c r="D3" s="130" t="s">
        <v>6</v>
      </c>
      <c r="E3" s="187" t="s">
        <v>7</v>
      </c>
    </row>
    <row r="4" ht="36" customHeight="1" spans="1:5">
      <c r="A4" s="132" t="s">
        <v>3251</v>
      </c>
      <c r="B4" s="133">
        <v>6136</v>
      </c>
      <c r="C4" s="134">
        <v>6481</v>
      </c>
      <c r="D4" s="135">
        <f>C4/B4-1</f>
        <v>0.056</v>
      </c>
      <c r="E4" s="188" t="str">
        <f t="shared" ref="E4:E22" si="0">IF(A4&lt;&gt;"",IF(SUM(B4:C4)&lt;&gt;0,"是","否"),"是")</f>
        <v>是</v>
      </c>
    </row>
    <row r="5" ht="36" customHeight="1" spans="1:5">
      <c r="A5" s="136" t="s">
        <v>3252</v>
      </c>
      <c r="B5" s="134">
        <v>6073</v>
      </c>
      <c r="C5" s="137">
        <v>6420</v>
      </c>
      <c r="D5" s="135">
        <f t="shared" ref="D5:D22" si="1">C5/B5-1</f>
        <v>0.057</v>
      </c>
      <c r="E5" s="188" t="str">
        <f t="shared" si="0"/>
        <v>是</v>
      </c>
    </row>
    <row r="6" ht="36" customHeight="1" spans="1:5">
      <c r="A6" s="189" t="s">
        <v>3253</v>
      </c>
      <c r="B6" s="133">
        <v>10680</v>
      </c>
      <c r="C6" s="134">
        <v>11590</v>
      </c>
      <c r="D6" s="135">
        <f t="shared" si="1"/>
        <v>0.085</v>
      </c>
      <c r="E6" s="188" t="str">
        <f t="shared" si="0"/>
        <v>是</v>
      </c>
    </row>
    <row r="7" ht="36" customHeight="1" spans="1:5">
      <c r="A7" s="136" t="s">
        <v>3252</v>
      </c>
      <c r="B7" s="138">
        <v>10669</v>
      </c>
      <c r="C7" s="137">
        <v>11578</v>
      </c>
      <c r="D7" s="135">
        <f t="shared" si="1"/>
        <v>0.085</v>
      </c>
      <c r="E7" s="188" t="str">
        <f t="shared" si="0"/>
        <v>是</v>
      </c>
    </row>
    <row r="8" s="180" customFormat="1" ht="36" customHeight="1" spans="1:5">
      <c r="A8" s="132" t="s">
        <v>3254</v>
      </c>
      <c r="B8" s="133">
        <v>674</v>
      </c>
      <c r="C8" s="134">
        <v>359</v>
      </c>
      <c r="D8" s="135">
        <f t="shared" si="1"/>
        <v>-0.467</v>
      </c>
      <c r="E8" s="188" t="str">
        <f t="shared" si="0"/>
        <v>是</v>
      </c>
    </row>
    <row r="9" s="180" customFormat="1" ht="36" customHeight="1" spans="1:5">
      <c r="A9" s="136" t="s">
        <v>3252</v>
      </c>
      <c r="B9" s="138">
        <v>243</v>
      </c>
      <c r="C9" s="137">
        <v>244</v>
      </c>
      <c r="D9" s="135">
        <f t="shared" si="1"/>
        <v>0.004</v>
      </c>
      <c r="E9" s="188" t="str">
        <f t="shared" si="0"/>
        <v>是</v>
      </c>
    </row>
    <row r="10" s="180" customFormat="1" ht="36" customHeight="1" spans="1:5">
      <c r="A10" s="132" t="s">
        <v>3255</v>
      </c>
      <c r="B10" s="157"/>
      <c r="C10" s="157"/>
      <c r="D10" s="135"/>
      <c r="E10" s="188" t="str">
        <f t="shared" si="0"/>
        <v>否</v>
      </c>
    </row>
    <row r="11" s="180" customFormat="1" ht="36" customHeight="1" spans="1:5">
      <c r="A11" s="136" t="s">
        <v>3252</v>
      </c>
      <c r="B11" s="173"/>
      <c r="C11" s="144"/>
      <c r="D11" s="135"/>
      <c r="E11" s="188" t="str">
        <f t="shared" si="0"/>
        <v>否</v>
      </c>
    </row>
    <row r="12" s="180" customFormat="1" ht="36" customHeight="1" spans="1:5">
      <c r="A12" s="132" t="s">
        <v>3256</v>
      </c>
      <c r="B12" s="145">
        <v>746</v>
      </c>
      <c r="C12" s="146">
        <v>790</v>
      </c>
      <c r="D12" s="135">
        <f t="shared" si="1"/>
        <v>0.059</v>
      </c>
      <c r="E12" s="188" t="str">
        <f t="shared" si="0"/>
        <v>是</v>
      </c>
    </row>
    <row r="13" s="180" customFormat="1" ht="36" customHeight="1" spans="1:5">
      <c r="A13" s="136" t="s">
        <v>3252</v>
      </c>
      <c r="B13" s="147">
        <v>746</v>
      </c>
      <c r="C13" s="148">
        <v>790</v>
      </c>
      <c r="D13" s="135">
        <f t="shared" si="1"/>
        <v>0.059</v>
      </c>
      <c r="E13" s="188" t="str">
        <f t="shared" si="0"/>
        <v>是</v>
      </c>
    </row>
    <row r="14" s="180" customFormat="1" ht="36" customHeight="1" spans="1:5">
      <c r="A14" s="132" t="s">
        <v>3257</v>
      </c>
      <c r="B14" s="145">
        <v>4390</v>
      </c>
      <c r="C14" s="146">
        <v>4737</v>
      </c>
      <c r="D14" s="135">
        <f t="shared" si="1"/>
        <v>0.079</v>
      </c>
      <c r="E14" s="188" t="str">
        <f t="shared" si="0"/>
        <v>是</v>
      </c>
    </row>
    <row r="15" ht="36" customHeight="1" spans="1:5">
      <c r="A15" s="136" t="s">
        <v>3252</v>
      </c>
      <c r="B15" s="190">
        <v>4360</v>
      </c>
      <c r="C15" s="191">
        <v>4726</v>
      </c>
      <c r="D15" s="135">
        <f t="shared" si="1"/>
        <v>0.084</v>
      </c>
      <c r="E15" s="188" t="str">
        <f t="shared" si="0"/>
        <v>是</v>
      </c>
    </row>
    <row r="16" ht="36" customHeight="1" spans="1:5">
      <c r="A16" s="132" t="s">
        <v>3258</v>
      </c>
      <c r="B16" s="157"/>
      <c r="C16" s="157"/>
      <c r="D16" s="135"/>
      <c r="E16" s="188" t="str">
        <f t="shared" si="0"/>
        <v>否</v>
      </c>
    </row>
    <row r="17" ht="36" customHeight="1" spans="1:5">
      <c r="A17" s="136" t="s">
        <v>3252</v>
      </c>
      <c r="B17" s="173"/>
      <c r="C17" s="155"/>
      <c r="D17" s="135"/>
      <c r="E17" s="188" t="str">
        <f t="shared" si="0"/>
        <v>否</v>
      </c>
    </row>
    <row r="18" ht="36" customHeight="1" spans="1:5">
      <c r="A18" s="156" t="s">
        <v>3259</v>
      </c>
      <c r="B18" s="157">
        <f>B16+B14+B12+B10+B8+B6+B4</f>
        <v>22626</v>
      </c>
      <c r="C18" s="157">
        <f>C16+C14+C12+C10+C8+C6+C4</f>
        <v>23957</v>
      </c>
      <c r="D18" s="135">
        <f t="shared" si="1"/>
        <v>0.059</v>
      </c>
      <c r="E18" s="188" t="str">
        <f t="shared" si="0"/>
        <v>是</v>
      </c>
    </row>
    <row r="19" ht="36" customHeight="1" spans="1:5">
      <c r="A19" s="136" t="s">
        <v>3260</v>
      </c>
      <c r="B19" s="137">
        <v>22091</v>
      </c>
      <c r="C19" s="137">
        <v>23758</v>
      </c>
      <c r="D19" s="135">
        <f t="shared" si="1"/>
        <v>0.075</v>
      </c>
      <c r="E19" s="188" t="str">
        <f t="shared" si="0"/>
        <v>是</v>
      </c>
    </row>
    <row r="20" ht="36" customHeight="1" spans="1:5">
      <c r="A20" s="192" t="s">
        <v>3261</v>
      </c>
      <c r="B20" s="157"/>
      <c r="C20" s="157"/>
      <c r="D20" s="135"/>
      <c r="E20" s="188" t="str">
        <f t="shared" si="0"/>
        <v>否</v>
      </c>
    </row>
    <row r="21" ht="36" customHeight="1" spans="1:5">
      <c r="A21" s="158" t="s">
        <v>3262</v>
      </c>
      <c r="B21" s="134">
        <v>4623</v>
      </c>
      <c r="C21" s="134">
        <v>5764</v>
      </c>
      <c r="D21" s="135">
        <f t="shared" si="1"/>
        <v>0.247</v>
      </c>
      <c r="E21" s="188" t="str">
        <f t="shared" si="0"/>
        <v>是</v>
      </c>
    </row>
    <row r="22" ht="36" customHeight="1" spans="1:5">
      <c r="A22" s="156" t="s">
        <v>3263</v>
      </c>
      <c r="B22" s="157">
        <f>B18+B20+B21</f>
        <v>27249</v>
      </c>
      <c r="C22" s="157">
        <f>C18+C20+C21</f>
        <v>29721</v>
      </c>
      <c r="D22" s="135">
        <f t="shared" si="1"/>
        <v>0.091</v>
      </c>
      <c r="E22" s="188" t="str">
        <f t="shared" si="0"/>
        <v>是</v>
      </c>
    </row>
    <row r="23" spans="2:3">
      <c r="B23" s="193"/>
      <c r="C23" s="193"/>
    </row>
    <row r="24" spans="2:3">
      <c r="B24" s="193"/>
      <c r="C24" s="193"/>
    </row>
    <row r="25" spans="2:3">
      <c r="B25" s="193"/>
      <c r="C25" s="193"/>
    </row>
    <row r="26" spans="2:3">
      <c r="B26" s="193"/>
      <c r="C26" s="193"/>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2"/>
  <sheetViews>
    <sheetView showGridLines="0" showZeros="0" view="pageBreakPreview" zoomScaleNormal="100" workbookViewId="0">
      <pane ySplit="3" topLeftCell="A31" activePane="bottomLeft" state="frozen"/>
      <selection/>
      <selection pane="bottomLeft" activeCell="C37" sqref="C37"/>
    </sheetView>
  </sheetViews>
  <sheetFormatPr defaultColWidth="9" defaultRowHeight="15.6" outlineLevelCol="4"/>
  <cols>
    <col min="1" max="1" width="50.2222222222222" style="161" customWidth="1"/>
    <col min="2" max="4" width="20.6296296296296" style="161" customWidth="1"/>
    <col min="5" max="5" width="5" style="161" customWidth="1"/>
    <col min="6" max="16384" width="9" style="161"/>
  </cols>
  <sheetData>
    <row r="1" ht="45" customHeight="1" spans="1:4">
      <c r="A1" s="162" t="s">
        <v>3264</v>
      </c>
      <c r="B1" s="162"/>
      <c r="C1" s="162"/>
      <c r="D1" s="162"/>
    </row>
    <row r="2" ht="20.1" customHeight="1" spans="1:4">
      <c r="A2" s="163"/>
      <c r="B2" s="164"/>
      <c r="C2" s="165"/>
      <c r="D2" s="166" t="s">
        <v>1</v>
      </c>
    </row>
    <row r="3" ht="45" customHeight="1" spans="1:5">
      <c r="A3" s="167" t="s">
        <v>3231</v>
      </c>
      <c r="B3" s="130" t="s">
        <v>4</v>
      </c>
      <c r="C3" s="130" t="s">
        <v>5</v>
      </c>
      <c r="D3" s="130" t="s">
        <v>6</v>
      </c>
      <c r="E3" s="131" t="s">
        <v>7</v>
      </c>
    </row>
    <row r="4" ht="36" customHeight="1" spans="1:5">
      <c r="A4" s="168" t="s">
        <v>3232</v>
      </c>
      <c r="B4" s="169">
        <v>5081</v>
      </c>
      <c r="C4" s="142">
        <v>5606</v>
      </c>
      <c r="D4" s="135">
        <f>C4/B4-1</f>
        <v>0.103</v>
      </c>
      <c r="E4" s="131" t="str">
        <f t="shared" ref="E4:E18" si="0">IF(A4&lt;&gt;"",IF(SUM(B4:C4)&lt;&gt;0,"是","否"),"是")</f>
        <v>是</v>
      </c>
    </row>
    <row r="5" ht="36" customHeight="1" spans="1:5">
      <c r="A5" s="170" t="s">
        <v>3233</v>
      </c>
      <c r="B5" s="171">
        <v>4755</v>
      </c>
      <c r="C5" s="171">
        <v>5372</v>
      </c>
      <c r="D5" s="135">
        <f t="shared" ref="D5:D12" si="1">C5/B5-1</f>
        <v>0.13</v>
      </c>
      <c r="E5" s="131" t="str">
        <f t="shared" si="0"/>
        <v>是</v>
      </c>
    </row>
    <row r="6" ht="36" customHeight="1" spans="1:5">
      <c r="A6" s="170" t="s">
        <v>3234</v>
      </c>
      <c r="B6" s="171">
        <v>22</v>
      </c>
      <c r="C6" s="171">
        <v>8</v>
      </c>
      <c r="D6" s="135">
        <f t="shared" si="1"/>
        <v>-0.636</v>
      </c>
      <c r="E6" s="131" t="str">
        <f t="shared" si="0"/>
        <v>是</v>
      </c>
    </row>
    <row r="7" s="160" customFormat="1" ht="36" customHeight="1" spans="1:5">
      <c r="A7" s="170" t="s">
        <v>3235</v>
      </c>
      <c r="B7" s="171"/>
      <c r="C7" s="171"/>
      <c r="D7" s="135"/>
      <c r="E7" s="131" t="str">
        <f t="shared" si="0"/>
        <v>否</v>
      </c>
    </row>
    <row r="8" s="160" customFormat="1" ht="36" customHeight="1" spans="1:5">
      <c r="A8" s="172" t="s">
        <v>3236</v>
      </c>
      <c r="B8" s="169">
        <v>10796</v>
      </c>
      <c r="C8" s="169">
        <v>10796</v>
      </c>
      <c r="D8" s="135">
        <f t="shared" si="1"/>
        <v>0</v>
      </c>
      <c r="E8" s="131" t="str">
        <f t="shared" si="0"/>
        <v>是</v>
      </c>
    </row>
    <row r="9" s="160" customFormat="1" ht="36" customHeight="1" spans="1:5">
      <c r="A9" s="170" t="s">
        <v>3233</v>
      </c>
      <c r="B9" s="171">
        <v>9488</v>
      </c>
      <c r="C9" s="171">
        <v>9647</v>
      </c>
      <c r="D9" s="135">
        <f t="shared" si="1"/>
        <v>0.017</v>
      </c>
      <c r="E9" s="131" t="str">
        <f t="shared" si="0"/>
        <v>是</v>
      </c>
    </row>
    <row r="10" s="160" customFormat="1" ht="36" customHeight="1" spans="1:5">
      <c r="A10" s="170" t="s">
        <v>3234</v>
      </c>
      <c r="B10" s="171">
        <v>34</v>
      </c>
      <c r="C10" s="171">
        <v>34</v>
      </c>
      <c r="D10" s="135">
        <f t="shared" si="1"/>
        <v>0</v>
      </c>
      <c r="E10" s="131" t="str">
        <f t="shared" si="0"/>
        <v>是</v>
      </c>
    </row>
    <row r="11" s="160" customFormat="1" ht="36" customHeight="1" spans="1:5">
      <c r="A11" s="170" t="s">
        <v>3235</v>
      </c>
      <c r="B11" s="171"/>
      <c r="C11" s="171">
        <v>900</v>
      </c>
      <c r="D11" s="135"/>
      <c r="E11" s="131" t="str">
        <f t="shared" si="0"/>
        <v>是</v>
      </c>
    </row>
    <row r="12" s="160" customFormat="1" ht="36" customHeight="1" spans="1:5">
      <c r="A12" s="168" t="s">
        <v>3237</v>
      </c>
      <c r="B12" s="169">
        <v>144</v>
      </c>
      <c r="C12" s="169">
        <v>223</v>
      </c>
      <c r="D12" s="135">
        <f t="shared" si="1"/>
        <v>0.549</v>
      </c>
      <c r="E12" s="131" t="str">
        <f t="shared" si="0"/>
        <v>是</v>
      </c>
    </row>
    <row r="13" ht="36" hidden="1" customHeight="1" spans="1:5">
      <c r="A13" s="170" t="s">
        <v>3233</v>
      </c>
      <c r="B13" s="171">
        <v>138</v>
      </c>
      <c r="C13" s="173">
        <v>222</v>
      </c>
      <c r="D13" s="174">
        <v>0.609</v>
      </c>
      <c r="E13" s="131" t="str">
        <f t="shared" si="0"/>
        <v>是</v>
      </c>
    </row>
    <row r="14" ht="36" customHeight="1" spans="1:5">
      <c r="A14" s="170" t="s">
        <v>3234</v>
      </c>
      <c r="B14" s="171">
        <v>1</v>
      </c>
      <c r="C14" s="171">
        <v>1</v>
      </c>
      <c r="D14" s="135">
        <f>C14/B14-1</f>
        <v>0</v>
      </c>
      <c r="E14" s="131" t="str">
        <f t="shared" si="0"/>
        <v>是</v>
      </c>
    </row>
    <row r="15" ht="36" hidden="1" customHeight="1" spans="1:5">
      <c r="A15" s="170" t="s">
        <v>3235</v>
      </c>
      <c r="B15" s="171"/>
      <c r="C15" s="173"/>
      <c r="D15" s="174"/>
      <c r="E15" s="131" t="str">
        <f t="shared" si="0"/>
        <v>否</v>
      </c>
    </row>
    <row r="16" ht="36" customHeight="1" spans="1:5">
      <c r="A16" s="168" t="s">
        <v>3238</v>
      </c>
      <c r="B16" s="169"/>
      <c r="C16" s="169"/>
      <c r="D16" s="135"/>
      <c r="E16" s="131" t="str">
        <f t="shared" si="0"/>
        <v>否</v>
      </c>
    </row>
    <row r="17" ht="36" customHeight="1" spans="1:5">
      <c r="A17" s="170" t="s">
        <v>3233</v>
      </c>
      <c r="B17" s="171"/>
      <c r="C17" s="171"/>
      <c r="D17" s="135"/>
      <c r="E17" s="131" t="str">
        <f t="shared" si="0"/>
        <v>否</v>
      </c>
    </row>
    <row r="18" ht="36" customHeight="1" spans="1:5">
      <c r="A18" s="170" t="s">
        <v>3234</v>
      </c>
      <c r="B18" s="171"/>
      <c r="C18" s="171"/>
      <c r="D18" s="135"/>
      <c r="E18" s="131" t="str">
        <f t="shared" si="0"/>
        <v>否</v>
      </c>
    </row>
    <row r="19" ht="36" customHeight="1" spans="1:5">
      <c r="A19" s="170" t="s">
        <v>3235</v>
      </c>
      <c r="B19" s="175"/>
      <c r="C19" s="175"/>
      <c r="D19" s="135"/>
      <c r="E19" s="131" t="str">
        <f t="shared" ref="E4:E38" si="2">IF(A19&lt;&gt;"",IF(SUM(B20:C20)&lt;&gt;0,"是","否"),"是")</f>
        <v>是</v>
      </c>
    </row>
    <row r="20" ht="36" customHeight="1" spans="1:5">
      <c r="A20" s="168" t="s">
        <v>3239</v>
      </c>
      <c r="B20" s="169">
        <v>366</v>
      </c>
      <c r="C20" s="176">
        <v>433</v>
      </c>
      <c r="D20" s="135">
        <f t="shared" ref="D16:D22" si="3">C20/B20-1</f>
        <v>0.183</v>
      </c>
      <c r="E20" s="131" t="str">
        <f t="shared" si="2"/>
        <v>是</v>
      </c>
    </row>
    <row r="21" ht="36" customHeight="1" spans="1:5">
      <c r="A21" s="170" t="s">
        <v>3233</v>
      </c>
      <c r="B21" s="171">
        <v>364</v>
      </c>
      <c r="C21" s="171">
        <v>432</v>
      </c>
      <c r="D21" s="135">
        <f t="shared" si="3"/>
        <v>0.187</v>
      </c>
      <c r="E21" s="131" t="str">
        <f t="shared" si="2"/>
        <v>是</v>
      </c>
    </row>
    <row r="22" ht="36" customHeight="1" spans="1:5">
      <c r="A22" s="170" t="s">
        <v>3234</v>
      </c>
      <c r="B22" s="171">
        <v>2</v>
      </c>
      <c r="C22" s="144">
        <v>1</v>
      </c>
      <c r="D22" s="135">
        <f t="shared" si="3"/>
        <v>-0.5</v>
      </c>
      <c r="E22" s="131" t="str">
        <f t="shared" si="2"/>
        <v>否</v>
      </c>
    </row>
    <row r="23" ht="36" hidden="1" customHeight="1" spans="1:5">
      <c r="A23" s="170" t="s">
        <v>3235</v>
      </c>
      <c r="B23" s="171"/>
      <c r="C23" s="171"/>
      <c r="D23" s="177"/>
      <c r="E23" s="131" t="str">
        <f t="shared" si="2"/>
        <v>是</v>
      </c>
    </row>
    <row r="24" ht="36" hidden="1" customHeight="1" spans="1:5">
      <c r="A24" s="168" t="s">
        <v>3240</v>
      </c>
      <c r="B24" s="171">
        <v>6195</v>
      </c>
      <c r="C24" s="144">
        <v>6995</v>
      </c>
      <c r="D24" s="177">
        <v>0.129</v>
      </c>
      <c r="E24" s="131" t="str">
        <f t="shared" si="2"/>
        <v>是</v>
      </c>
    </row>
    <row r="25" ht="36" hidden="1" customHeight="1" spans="1:5">
      <c r="A25" s="170" t="s">
        <v>3233</v>
      </c>
      <c r="B25" s="169">
        <v>1691</v>
      </c>
      <c r="C25" s="142">
        <v>1557</v>
      </c>
      <c r="D25" s="178">
        <v>-0.079</v>
      </c>
      <c r="E25" s="131" t="str">
        <f t="shared" si="2"/>
        <v>是</v>
      </c>
    </row>
    <row r="26" ht="36" hidden="1" customHeight="1" spans="1:5">
      <c r="A26" s="170" t="s">
        <v>3234</v>
      </c>
      <c r="B26" s="171">
        <v>66</v>
      </c>
      <c r="C26" s="142">
        <v>268</v>
      </c>
      <c r="D26" s="178">
        <v>3.061</v>
      </c>
      <c r="E26" s="131" t="str">
        <f t="shared" si="2"/>
        <v>是</v>
      </c>
    </row>
    <row r="27" ht="36" hidden="1" customHeight="1" spans="1:5">
      <c r="A27" s="170" t="s">
        <v>3235</v>
      </c>
      <c r="B27" s="171">
        <v>4416</v>
      </c>
      <c r="C27" s="142">
        <v>4843</v>
      </c>
      <c r="D27" s="178">
        <v>0.097</v>
      </c>
      <c r="E27" s="131" t="str">
        <f t="shared" si="2"/>
        <v>否</v>
      </c>
    </row>
    <row r="28" ht="36" customHeight="1" spans="1:5">
      <c r="A28" s="168" t="s">
        <v>3241</v>
      </c>
      <c r="B28" s="171"/>
      <c r="C28" s="142"/>
      <c r="D28" s="135"/>
      <c r="E28" s="131" t="str">
        <f t="shared" si="2"/>
        <v>否</v>
      </c>
    </row>
    <row r="29" ht="36" customHeight="1" spans="1:5">
      <c r="A29" s="170" t="s">
        <v>3233</v>
      </c>
      <c r="B29" s="169"/>
      <c r="C29" s="142"/>
      <c r="D29" s="135"/>
      <c r="E29" s="131" t="str">
        <f t="shared" si="2"/>
        <v>否</v>
      </c>
    </row>
    <row r="30" ht="36" customHeight="1" spans="1:5">
      <c r="A30" s="170" t="s">
        <v>3234</v>
      </c>
      <c r="B30" s="171"/>
      <c r="C30" s="171"/>
      <c r="D30" s="135"/>
      <c r="E30" s="131" t="str">
        <f t="shared" si="2"/>
        <v>否</v>
      </c>
    </row>
    <row r="31" ht="36" customHeight="1" spans="1:5">
      <c r="A31" s="170" t="s">
        <v>3235</v>
      </c>
      <c r="B31" s="171"/>
      <c r="C31" s="171"/>
      <c r="D31" s="135"/>
      <c r="E31" s="131" t="str">
        <f t="shared" si="2"/>
        <v>是</v>
      </c>
    </row>
    <row r="32" ht="36" customHeight="1" spans="1:5">
      <c r="A32" s="156" t="s">
        <v>3242</v>
      </c>
      <c r="B32" s="169">
        <f>B28+B20+B16+B12+B8+B4</f>
        <v>16387</v>
      </c>
      <c r="C32" s="169">
        <f>C28+C20+C16+C12+C8+C4</f>
        <v>17058</v>
      </c>
      <c r="D32" s="135">
        <f t="shared" ref="D28:D38" si="4">C32/B32-1</f>
        <v>0.041</v>
      </c>
      <c r="E32" s="131" t="str">
        <f t="shared" si="2"/>
        <v>是</v>
      </c>
    </row>
    <row r="33" ht="36" customHeight="1" spans="1:5">
      <c r="A33" s="170" t="s">
        <v>3243</v>
      </c>
      <c r="B33" s="169">
        <f>B5+B9+B17+B21+B29</f>
        <v>14607</v>
      </c>
      <c r="C33" s="169">
        <f>C5+C9+C17+C21+C29</f>
        <v>15451</v>
      </c>
      <c r="D33" s="135">
        <f t="shared" si="4"/>
        <v>0.058</v>
      </c>
      <c r="E33" s="131" t="str">
        <f t="shared" si="2"/>
        <v>是</v>
      </c>
    </row>
    <row r="34" ht="36" customHeight="1" spans="1:5">
      <c r="A34" s="170" t="s">
        <v>3244</v>
      </c>
      <c r="B34" s="169">
        <f>B6+B10+B18+B22+B30</f>
        <v>58</v>
      </c>
      <c r="C34" s="169">
        <f>C6+C10+C18+C22+C30</f>
        <v>43</v>
      </c>
      <c r="D34" s="135">
        <f t="shared" si="4"/>
        <v>-0.259</v>
      </c>
      <c r="E34" s="131" t="str">
        <f t="shared" si="2"/>
        <v>是</v>
      </c>
    </row>
    <row r="35" ht="36" customHeight="1" spans="1:5">
      <c r="A35" s="170" t="s">
        <v>3245</v>
      </c>
      <c r="B35" s="169">
        <v>900</v>
      </c>
      <c r="C35" s="169">
        <f>C7+C11+C19+C23+C31</f>
        <v>900</v>
      </c>
      <c r="D35" s="135"/>
      <c r="E35" s="131" t="str">
        <f t="shared" si="2"/>
        <v>是</v>
      </c>
    </row>
    <row r="36" ht="36" customHeight="1" spans="1:5">
      <c r="A36" s="158" t="s">
        <v>3246</v>
      </c>
      <c r="B36" s="171">
        <v>4373</v>
      </c>
      <c r="C36" s="171">
        <v>7131</v>
      </c>
      <c r="D36" s="135">
        <f t="shared" si="4"/>
        <v>0.631</v>
      </c>
      <c r="E36" s="131" t="str">
        <f t="shared" si="2"/>
        <v>否</v>
      </c>
    </row>
    <row r="37" ht="36" customHeight="1" spans="1:5">
      <c r="A37" s="158" t="s">
        <v>3247</v>
      </c>
      <c r="B37" s="169"/>
      <c r="C37" s="169"/>
      <c r="D37" s="135"/>
      <c r="E37" s="131" t="str">
        <f t="shared" si="2"/>
        <v>是</v>
      </c>
    </row>
    <row r="38" ht="36" customHeight="1" spans="1:5">
      <c r="A38" s="156" t="s">
        <v>3248</v>
      </c>
      <c r="B38" s="169">
        <f>B32+B36+B37</f>
        <v>20760</v>
      </c>
      <c r="C38" s="169">
        <f>C32+C36+C37</f>
        <v>24189</v>
      </c>
      <c r="D38" s="135">
        <f t="shared" si="4"/>
        <v>0.165</v>
      </c>
      <c r="E38" s="131" t="e">
        <f>IF(A38&lt;&gt;"",IF(SUM(#REF!)&lt;&gt;0,"是","否"),"是")</f>
        <v>#REF!</v>
      </c>
    </row>
    <row r="39" spans="2:3">
      <c r="B39" s="179"/>
      <c r="C39" s="179"/>
    </row>
    <row r="40" spans="2:3">
      <c r="B40" s="179"/>
      <c r="C40" s="179"/>
    </row>
    <row r="41" spans="2:3">
      <c r="B41" s="179"/>
      <c r="C41" s="179"/>
    </row>
    <row r="42" spans="2:3">
      <c r="B42" s="179"/>
      <c r="C42" s="179"/>
    </row>
  </sheetData>
  <autoFilter ref="A3:E38">
    <filterColumn colId="4">
      <customFilters>
        <customFilter operator="equal" val="是"/>
      </customFilters>
    </filterColumn>
    <extLst/>
  </autoFilter>
  <mergeCells count="1">
    <mergeCell ref="A1:D1"/>
  </mergeCells>
  <conditionalFormatting sqref="E28:E3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26"/>
  <sheetViews>
    <sheetView showGridLines="0" showZeros="0" view="pageBreakPreview" zoomScaleNormal="100" topLeftCell="A13" workbookViewId="0">
      <selection activeCell="B4" sqref="B4"/>
    </sheetView>
  </sheetViews>
  <sheetFormatPr defaultColWidth="9" defaultRowHeight="15.6" outlineLevelCol="5"/>
  <cols>
    <col min="1" max="1" width="50.75" style="121" customWidth="1"/>
    <col min="2" max="3" width="20.6296296296296" style="122" customWidth="1"/>
    <col min="4" max="4" width="20.6296296296296" style="121" customWidth="1"/>
    <col min="5" max="5" width="5.12962962962963" style="121" customWidth="1"/>
    <col min="6" max="7" width="12.6296296296296" style="121"/>
    <col min="8" max="246" width="9" style="121"/>
    <col min="247" max="247" width="41.6296296296296" style="121" customWidth="1"/>
    <col min="248" max="249" width="14.5" style="121" customWidth="1"/>
    <col min="250" max="250" width="13.8796296296296" style="121" customWidth="1"/>
    <col min="251" max="253" width="9" style="121"/>
    <col min="254" max="255" width="10.5" style="121" customWidth="1"/>
    <col min="256" max="502" width="9" style="121"/>
    <col min="503" max="503" width="41.6296296296296" style="121" customWidth="1"/>
    <col min="504" max="505" width="14.5" style="121" customWidth="1"/>
    <col min="506" max="506" width="13.8796296296296" style="121" customWidth="1"/>
    <col min="507" max="509" width="9" style="121"/>
    <col min="510" max="511" width="10.5" style="121" customWidth="1"/>
    <col min="512" max="758" width="9" style="121"/>
    <col min="759" max="759" width="41.6296296296296" style="121" customWidth="1"/>
    <col min="760" max="761" width="14.5" style="121" customWidth="1"/>
    <col min="762" max="762" width="13.8796296296296" style="121" customWidth="1"/>
    <col min="763" max="765" width="9" style="121"/>
    <col min="766" max="767" width="10.5" style="121" customWidth="1"/>
    <col min="768" max="1014" width="9" style="121"/>
    <col min="1015" max="1015" width="41.6296296296296" style="121" customWidth="1"/>
    <col min="1016" max="1017" width="14.5" style="121" customWidth="1"/>
    <col min="1018" max="1018" width="13.8796296296296" style="121" customWidth="1"/>
    <col min="1019" max="1021" width="9" style="121"/>
    <col min="1022" max="1023" width="10.5" style="121" customWidth="1"/>
    <col min="1024" max="1270" width="9" style="121"/>
    <col min="1271" max="1271" width="41.6296296296296" style="121" customWidth="1"/>
    <col min="1272" max="1273" width="14.5" style="121" customWidth="1"/>
    <col min="1274" max="1274" width="13.8796296296296" style="121" customWidth="1"/>
    <col min="1275" max="1277" width="9" style="121"/>
    <col min="1278" max="1279" width="10.5" style="121" customWidth="1"/>
    <col min="1280" max="1526" width="9" style="121"/>
    <col min="1527" max="1527" width="41.6296296296296" style="121" customWidth="1"/>
    <col min="1528" max="1529" width="14.5" style="121" customWidth="1"/>
    <col min="1530" max="1530" width="13.8796296296296" style="121" customWidth="1"/>
    <col min="1531" max="1533" width="9" style="121"/>
    <col min="1534" max="1535" width="10.5" style="121" customWidth="1"/>
    <col min="1536" max="1782" width="9" style="121"/>
    <col min="1783" max="1783" width="41.6296296296296" style="121" customWidth="1"/>
    <col min="1784" max="1785" width="14.5" style="121" customWidth="1"/>
    <col min="1786" max="1786" width="13.8796296296296" style="121" customWidth="1"/>
    <col min="1787" max="1789" width="9" style="121"/>
    <col min="1790" max="1791" width="10.5" style="121" customWidth="1"/>
    <col min="1792" max="2038" width="9" style="121"/>
    <col min="2039" max="2039" width="41.6296296296296" style="121" customWidth="1"/>
    <col min="2040" max="2041" width="14.5" style="121" customWidth="1"/>
    <col min="2042" max="2042" width="13.8796296296296" style="121" customWidth="1"/>
    <col min="2043" max="2045" width="9" style="121"/>
    <col min="2046" max="2047" width="10.5" style="121" customWidth="1"/>
    <col min="2048" max="2294" width="9" style="121"/>
    <col min="2295" max="2295" width="41.6296296296296" style="121" customWidth="1"/>
    <col min="2296" max="2297" width="14.5" style="121" customWidth="1"/>
    <col min="2298" max="2298" width="13.8796296296296" style="121" customWidth="1"/>
    <col min="2299" max="2301" width="9" style="121"/>
    <col min="2302" max="2303" width="10.5" style="121" customWidth="1"/>
    <col min="2304" max="2550" width="9" style="121"/>
    <col min="2551" max="2551" width="41.6296296296296" style="121" customWidth="1"/>
    <col min="2552" max="2553" width="14.5" style="121" customWidth="1"/>
    <col min="2554" max="2554" width="13.8796296296296" style="121" customWidth="1"/>
    <col min="2555" max="2557" width="9" style="121"/>
    <col min="2558" max="2559" width="10.5" style="121" customWidth="1"/>
    <col min="2560" max="2806" width="9" style="121"/>
    <col min="2807" max="2807" width="41.6296296296296" style="121" customWidth="1"/>
    <col min="2808" max="2809" width="14.5" style="121" customWidth="1"/>
    <col min="2810" max="2810" width="13.8796296296296" style="121" customWidth="1"/>
    <col min="2811" max="2813" width="9" style="121"/>
    <col min="2814" max="2815" width="10.5" style="121" customWidth="1"/>
    <col min="2816" max="3062" width="9" style="121"/>
    <col min="3063" max="3063" width="41.6296296296296" style="121" customWidth="1"/>
    <col min="3064" max="3065" width="14.5" style="121" customWidth="1"/>
    <col min="3066" max="3066" width="13.8796296296296" style="121" customWidth="1"/>
    <col min="3067" max="3069" width="9" style="121"/>
    <col min="3070" max="3071" width="10.5" style="121" customWidth="1"/>
    <col min="3072" max="3318" width="9" style="121"/>
    <col min="3319" max="3319" width="41.6296296296296" style="121" customWidth="1"/>
    <col min="3320" max="3321" width="14.5" style="121" customWidth="1"/>
    <col min="3322" max="3322" width="13.8796296296296" style="121" customWidth="1"/>
    <col min="3323" max="3325" width="9" style="121"/>
    <col min="3326" max="3327" width="10.5" style="121" customWidth="1"/>
    <col min="3328" max="3574" width="9" style="121"/>
    <col min="3575" max="3575" width="41.6296296296296" style="121" customWidth="1"/>
    <col min="3576" max="3577" width="14.5" style="121" customWidth="1"/>
    <col min="3578" max="3578" width="13.8796296296296" style="121" customWidth="1"/>
    <col min="3579" max="3581" width="9" style="121"/>
    <col min="3582" max="3583" width="10.5" style="121" customWidth="1"/>
    <col min="3584" max="3830" width="9" style="121"/>
    <col min="3831" max="3831" width="41.6296296296296" style="121" customWidth="1"/>
    <col min="3832" max="3833" width="14.5" style="121" customWidth="1"/>
    <col min="3834" max="3834" width="13.8796296296296" style="121" customWidth="1"/>
    <col min="3835" max="3837" width="9" style="121"/>
    <col min="3838" max="3839" width="10.5" style="121" customWidth="1"/>
    <col min="3840" max="4086" width="9" style="121"/>
    <col min="4087" max="4087" width="41.6296296296296" style="121" customWidth="1"/>
    <col min="4088" max="4089" width="14.5" style="121" customWidth="1"/>
    <col min="4090" max="4090" width="13.8796296296296" style="121" customWidth="1"/>
    <col min="4091" max="4093" width="9" style="121"/>
    <col min="4094" max="4095" width="10.5" style="121" customWidth="1"/>
    <col min="4096" max="4342" width="9" style="121"/>
    <col min="4343" max="4343" width="41.6296296296296" style="121" customWidth="1"/>
    <col min="4344" max="4345" width="14.5" style="121" customWidth="1"/>
    <col min="4346" max="4346" width="13.8796296296296" style="121" customWidth="1"/>
    <col min="4347" max="4349" width="9" style="121"/>
    <col min="4350" max="4351" width="10.5" style="121" customWidth="1"/>
    <col min="4352" max="4598" width="9" style="121"/>
    <col min="4599" max="4599" width="41.6296296296296" style="121" customWidth="1"/>
    <col min="4600" max="4601" width="14.5" style="121" customWidth="1"/>
    <col min="4602" max="4602" width="13.8796296296296" style="121" customWidth="1"/>
    <col min="4603" max="4605" width="9" style="121"/>
    <col min="4606" max="4607" width="10.5" style="121" customWidth="1"/>
    <col min="4608" max="4854" width="9" style="121"/>
    <col min="4855" max="4855" width="41.6296296296296" style="121" customWidth="1"/>
    <col min="4856" max="4857" width="14.5" style="121" customWidth="1"/>
    <col min="4858" max="4858" width="13.8796296296296" style="121" customWidth="1"/>
    <col min="4859" max="4861" width="9" style="121"/>
    <col min="4862" max="4863" width="10.5" style="121" customWidth="1"/>
    <col min="4864" max="5110" width="9" style="121"/>
    <col min="5111" max="5111" width="41.6296296296296" style="121" customWidth="1"/>
    <col min="5112" max="5113" width="14.5" style="121" customWidth="1"/>
    <col min="5114" max="5114" width="13.8796296296296" style="121" customWidth="1"/>
    <col min="5115" max="5117" width="9" style="121"/>
    <col min="5118" max="5119" width="10.5" style="121" customWidth="1"/>
    <col min="5120" max="5366" width="9" style="121"/>
    <col min="5367" max="5367" width="41.6296296296296" style="121" customWidth="1"/>
    <col min="5368" max="5369" width="14.5" style="121" customWidth="1"/>
    <col min="5370" max="5370" width="13.8796296296296" style="121" customWidth="1"/>
    <col min="5371" max="5373" width="9" style="121"/>
    <col min="5374" max="5375" width="10.5" style="121" customWidth="1"/>
    <col min="5376" max="5622" width="9" style="121"/>
    <col min="5623" max="5623" width="41.6296296296296" style="121" customWidth="1"/>
    <col min="5624" max="5625" width="14.5" style="121" customWidth="1"/>
    <col min="5626" max="5626" width="13.8796296296296" style="121" customWidth="1"/>
    <col min="5627" max="5629" width="9" style="121"/>
    <col min="5630" max="5631" width="10.5" style="121" customWidth="1"/>
    <col min="5632" max="5878" width="9" style="121"/>
    <col min="5879" max="5879" width="41.6296296296296" style="121" customWidth="1"/>
    <col min="5880" max="5881" width="14.5" style="121" customWidth="1"/>
    <col min="5882" max="5882" width="13.8796296296296" style="121" customWidth="1"/>
    <col min="5883" max="5885" width="9" style="121"/>
    <col min="5886" max="5887" width="10.5" style="121" customWidth="1"/>
    <col min="5888" max="6134" width="9" style="121"/>
    <col min="6135" max="6135" width="41.6296296296296" style="121" customWidth="1"/>
    <col min="6136" max="6137" width="14.5" style="121" customWidth="1"/>
    <col min="6138" max="6138" width="13.8796296296296" style="121" customWidth="1"/>
    <col min="6139" max="6141" width="9" style="121"/>
    <col min="6142" max="6143" width="10.5" style="121" customWidth="1"/>
    <col min="6144" max="6390" width="9" style="121"/>
    <col min="6391" max="6391" width="41.6296296296296" style="121" customWidth="1"/>
    <col min="6392" max="6393" width="14.5" style="121" customWidth="1"/>
    <col min="6394" max="6394" width="13.8796296296296" style="121" customWidth="1"/>
    <col min="6395" max="6397" width="9" style="121"/>
    <col min="6398" max="6399" width="10.5" style="121" customWidth="1"/>
    <col min="6400" max="6646" width="9" style="121"/>
    <col min="6647" max="6647" width="41.6296296296296" style="121" customWidth="1"/>
    <col min="6648" max="6649" width="14.5" style="121" customWidth="1"/>
    <col min="6650" max="6650" width="13.8796296296296" style="121" customWidth="1"/>
    <col min="6651" max="6653" width="9" style="121"/>
    <col min="6654" max="6655" width="10.5" style="121" customWidth="1"/>
    <col min="6656" max="6902" width="9" style="121"/>
    <col min="6903" max="6903" width="41.6296296296296" style="121" customWidth="1"/>
    <col min="6904" max="6905" width="14.5" style="121" customWidth="1"/>
    <col min="6906" max="6906" width="13.8796296296296" style="121" customWidth="1"/>
    <col min="6907" max="6909" width="9" style="121"/>
    <col min="6910" max="6911" width="10.5" style="121" customWidth="1"/>
    <col min="6912" max="7158" width="9" style="121"/>
    <col min="7159" max="7159" width="41.6296296296296" style="121" customWidth="1"/>
    <col min="7160" max="7161" width="14.5" style="121" customWidth="1"/>
    <col min="7162" max="7162" width="13.8796296296296" style="121" customWidth="1"/>
    <col min="7163" max="7165" width="9" style="121"/>
    <col min="7166" max="7167" width="10.5" style="121" customWidth="1"/>
    <col min="7168" max="7414" width="9" style="121"/>
    <col min="7415" max="7415" width="41.6296296296296" style="121" customWidth="1"/>
    <col min="7416" max="7417" width="14.5" style="121" customWidth="1"/>
    <col min="7418" max="7418" width="13.8796296296296" style="121" customWidth="1"/>
    <col min="7419" max="7421" width="9" style="121"/>
    <col min="7422" max="7423" width="10.5" style="121" customWidth="1"/>
    <col min="7424" max="7670" width="9" style="121"/>
    <col min="7671" max="7671" width="41.6296296296296" style="121" customWidth="1"/>
    <col min="7672" max="7673" width="14.5" style="121" customWidth="1"/>
    <col min="7674" max="7674" width="13.8796296296296" style="121" customWidth="1"/>
    <col min="7675" max="7677" width="9" style="121"/>
    <col min="7678" max="7679" width="10.5" style="121" customWidth="1"/>
    <col min="7680" max="7926" width="9" style="121"/>
    <col min="7927" max="7927" width="41.6296296296296" style="121" customWidth="1"/>
    <col min="7928" max="7929" width="14.5" style="121" customWidth="1"/>
    <col min="7930" max="7930" width="13.8796296296296" style="121" customWidth="1"/>
    <col min="7931" max="7933" width="9" style="121"/>
    <col min="7934" max="7935" width="10.5" style="121" customWidth="1"/>
    <col min="7936" max="8182" width="9" style="121"/>
    <col min="8183" max="8183" width="41.6296296296296" style="121" customWidth="1"/>
    <col min="8184" max="8185" width="14.5" style="121" customWidth="1"/>
    <col min="8186" max="8186" width="13.8796296296296" style="121" customWidth="1"/>
    <col min="8187" max="8189" width="9" style="121"/>
    <col min="8190" max="8191" width="10.5" style="121" customWidth="1"/>
    <col min="8192" max="8438" width="9" style="121"/>
    <col min="8439" max="8439" width="41.6296296296296" style="121" customWidth="1"/>
    <col min="8440" max="8441" width="14.5" style="121" customWidth="1"/>
    <col min="8442" max="8442" width="13.8796296296296" style="121" customWidth="1"/>
    <col min="8443" max="8445" width="9" style="121"/>
    <col min="8446" max="8447" width="10.5" style="121" customWidth="1"/>
    <col min="8448" max="8694" width="9" style="121"/>
    <col min="8695" max="8695" width="41.6296296296296" style="121" customWidth="1"/>
    <col min="8696" max="8697" width="14.5" style="121" customWidth="1"/>
    <col min="8698" max="8698" width="13.8796296296296" style="121" customWidth="1"/>
    <col min="8699" max="8701" width="9" style="121"/>
    <col min="8702" max="8703" width="10.5" style="121" customWidth="1"/>
    <col min="8704" max="8950" width="9" style="121"/>
    <col min="8951" max="8951" width="41.6296296296296" style="121" customWidth="1"/>
    <col min="8952" max="8953" width="14.5" style="121" customWidth="1"/>
    <col min="8954" max="8954" width="13.8796296296296" style="121" customWidth="1"/>
    <col min="8955" max="8957" width="9" style="121"/>
    <col min="8958" max="8959" width="10.5" style="121" customWidth="1"/>
    <col min="8960" max="9206" width="9" style="121"/>
    <col min="9207" max="9207" width="41.6296296296296" style="121" customWidth="1"/>
    <col min="9208" max="9209" width="14.5" style="121" customWidth="1"/>
    <col min="9210" max="9210" width="13.8796296296296" style="121" customWidth="1"/>
    <col min="9211" max="9213" width="9" style="121"/>
    <col min="9214" max="9215" width="10.5" style="121" customWidth="1"/>
    <col min="9216" max="9462" width="9" style="121"/>
    <col min="9463" max="9463" width="41.6296296296296" style="121" customWidth="1"/>
    <col min="9464" max="9465" width="14.5" style="121" customWidth="1"/>
    <col min="9466" max="9466" width="13.8796296296296" style="121" customWidth="1"/>
    <col min="9467" max="9469" width="9" style="121"/>
    <col min="9470" max="9471" width="10.5" style="121" customWidth="1"/>
    <col min="9472" max="9718" width="9" style="121"/>
    <col min="9719" max="9719" width="41.6296296296296" style="121" customWidth="1"/>
    <col min="9720" max="9721" width="14.5" style="121" customWidth="1"/>
    <col min="9722" max="9722" width="13.8796296296296" style="121" customWidth="1"/>
    <col min="9723" max="9725" width="9" style="121"/>
    <col min="9726" max="9727" width="10.5" style="121" customWidth="1"/>
    <col min="9728" max="9974" width="9" style="121"/>
    <col min="9975" max="9975" width="41.6296296296296" style="121" customWidth="1"/>
    <col min="9976" max="9977" width="14.5" style="121" customWidth="1"/>
    <col min="9978" max="9978" width="13.8796296296296" style="121" customWidth="1"/>
    <col min="9979" max="9981" width="9" style="121"/>
    <col min="9982" max="9983" width="10.5" style="121" customWidth="1"/>
    <col min="9984" max="10230" width="9" style="121"/>
    <col min="10231" max="10231" width="41.6296296296296" style="121" customWidth="1"/>
    <col min="10232" max="10233" width="14.5" style="121" customWidth="1"/>
    <col min="10234" max="10234" width="13.8796296296296" style="121" customWidth="1"/>
    <col min="10235" max="10237" width="9" style="121"/>
    <col min="10238" max="10239" width="10.5" style="121" customWidth="1"/>
    <col min="10240" max="10486" width="9" style="121"/>
    <col min="10487" max="10487" width="41.6296296296296" style="121" customWidth="1"/>
    <col min="10488" max="10489" width="14.5" style="121" customWidth="1"/>
    <col min="10490" max="10490" width="13.8796296296296" style="121" customWidth="1"/>
    <col min="10491" max="10493" width="9" style="121"/>
    <col min="10494" max="10495" width="10.5" style="121" customWidth="1"/>
    <col min="10496" max="10742" width="9" style="121"/>
    <col min="10743" max="10743" width="41.6296296296296" style="121" customWidth="1"/>
    <col min="10744" max="10745" width="14.5" style="121" customWidth="1"/>
    <col min="10746" max="10746" width="13.8796296296296" style="121" customWidth="1"/>
    <col min="10747" max="10749" width="9" style="121"/>
    <col min="10750" max="10751" width="10.5" style="121" customWidth="1"/>
    <col min="10752" max="10998" width="9" style="121"/>
    <col min="10999" max="10999" width="41.6296296296296" style="121" customWidth="1"/>
    <col min="11000" max="11001" width="14.5" style="121" customWidth="1"/>
    <col min="11002" max="11002" width="13.8796296296296" style="121" customWidth="1"/>
    <col min="11003" max="11005" width="9" style="121"/>
    <col min="11006" max="11007" width="10.5" style="121" customWidth="1"/>
    <col min="11008" max="11254" width="9" style="121"/>
    <col min="11255" max="11255" width="41.6296296296296" style="121" customWidth="1"/>
    <col min="11256" max="11257" width="14.5" style="121" customWidth="1"/>
    <col min="11258" max="11258" width="13.8796296296296" style="121" customWidth="1"/>
    <col min="11259" max="11261" width="9" style="121"/>
    <col min="11262" max="11263" width="10.5" style="121" customWidth="1"/>
    <col min="11264" max="11510" width="9" style="121"/>
    <col min="11511" max="11511" width="41.6296296296296" style="121" customWidth="1"/>
    <col min="11512" max="11513" width="14.5" style="121" customWidth="1"/>
    <col min="11514" max="11514" width="13.8796296296296" style="121" customWidth="1"/>
    <col min="11515" max="11517" width="9" style="121"/>
    <col min="11518" max="11519" width="10.5" style="121" customWidth="1"/>
    <col min="11520" max="11766" width="9" style="121"/>
    <col min="11767" max="11767" width="41.6296296296296" style="121" customWidth="1"/>
    <col min="11768" max="11769" width="14.5" style="121" customWidth="1"/>
    <col min="11770" max="11770" width="13.8796296296296" style="121" customWidth="1"/>
    <col min="11771" max="11773" width="9" style="121"/>
    <col min="11774" max="11775" width="10.5" style="121" customWidth="1"/>
    <col min="11776" max="12022" width="9" style="121"/>
    <col min="12023" max="12023" width="41.6296296296296" style="121" customWidth="1"/>
    <col min="12024" max="12025" width="14.5" style="121" customWidth="1"/>
    <col min="12026" max="12026" width="13.8796296296296" style="121" customWidth="1"/>
    <col min="12027" max="12029" width="9" style="121"/>
    <col min="12030" max="12031" width="10.5" style="121" customWidth="1"/>
    <col min="12032" max="12278" width="9" style="121"/>
    <col min="12279" max="12279" width="41.6296296296296" style="121" customWidth="1"/>
    <col min="12280" max="12281" width="14.5" style="121" customWidth="1"/>
    <col min="12282" max="12282" width="13.8796296296296" style="121" customWidth="1"/>
    <col min="12283" max="12285" width="9" style="121"/>
    <col min="12286" max="12287" width="10.5" style="121" customWidth="1"/>
    <col min="12288" max="12534" width="9" style="121"/>
    <col min="12535" max="12535" width="41.6296296296296" style="121" customWidth="1"/>
    <col min="12536" max="12537" width="14.5" style="121" customWidth="1"/>
    <col min="12538" max="12538" width="13.8796296296296" style="121" customWidth="1"/>
    <col min="12539" max="12541" width="9" style="121"/>
    <col min="12542" max="12543" width="10.5" style="121" customWidth="1"/>
    <col min="12544" max="12790" width="9" style="121"/>
    <col min="12791" max="12791" width="41.6296296296296" style="121" customWidth="1"/>
    <col min="12792" max="12793" width="14.5" style="121" customWidth="1"/>
    <col min="12794" max="12794" width="13.8796296296296" style="121" customWidth="1"/>
    <col min="12795" max="12797" width="9" style="121"/>
    <col min="12798" max="12799" width="10.5" style="121" customWidth="1"/>
    <col min="12800" max="13046" width="9" style="121"/>
    <col min="13047" max="13047" width="41.6296296296296" style="121" customWidth="1"/>
    <col min="13048" max="13049" width="14.5" style="121" customWidth="1"/>
    <col min="13050" max="13050" width="13.8796296296296" style="121" customWidth="1"/>
    <col min="13051" max="13053" width="9" style="121"/>
    <col min="13054" max="13055" width="10.5" style="121" customWidth="1"/>
    <col min="13056" max="13302" width="9" style="121"/>
    <col min="13303" max="13303" width="41.6296296296296" style="121" customWidth="1"/>
    <col min="13304" max="13305" width="14.5" style="121" customWidth="1"/>
    <col min="13306" max="13306" width="13.8796296296296" style="121" customWidth="1"/>
    <col min="13307" max="13309" width="9" style="121"/>
    <col min="13310" max="13311" width="10.5" style="121" customWidth="1"/>
    <col min="13312" max="13558" width="9" style="121"/>
    <col min="13559" max="13559" width="41.6296296296296" style="121" customWidth="1"/>
    <col min="13560" max="13561" width="14.5" style="121" customWidth="1"/>
    <col min="13562" max="13562" width="13.8796296296296" style="121" customWidth="1"/>
    <col min="13563" max="13565" width="9" style="121"/>
    <col min="13566" max="13567" width="10.5" style="121" customWidth="1"/>
    <col min="13568" max="13814" width="9" style="121"/>
    <col min="13815" max="13815" width="41.6296296296296" style="121" customWidth="1"/>
    <col min="13816" max="13817" width="14.5" style="121" customWidth="1"/>
    <col min="13818" max="13818" width="13.8796296296296" style="121" customWidth="1"/>
    <col min="13819" max="13821" width="9" style="121"/>
    <col min="13822" max="13823" width="10.5" style="121" customWidth="1"/>
    <col min="13824" max="14070" width="9" style="121"/>
    <col min="14071" max="14071" width="41.6296296296296" style="121" customWidth="1"/>
    <col min="14072" max="14073" width="14.5" style="121" customWidth="1"/>
    <col min="14074" max="14074" width="13.8796296296296" style="121" customWidth="1"/>
    <col min="14075" max="14077" width="9" style="121"/>
    <col min="14078" max="14079" width="10.5" style="121" customWidth="1"/>
    <col min="14080" max="14326" width="9" style="121"/>
    <col min="14327" max="14327" width="41.6296296296296" style="121" customWidth="1"/>
    <col min="14328" max="14329" width="14.5" style="121" customWidth="1"/>
    <col min="14330" max="14330" width="13.8796296296296" style="121" customWidth="1"/>
    <col min="14331" max="14333" width="9" style="121"/>
    <col min="14334" max="14335" width="10.5" style="121" customWidth="1"/>
    <col min="14336" max="14582" width="9" style="121"/>
    <col min="14583" max="14583" width="41.6296296296296" style="121" customWidth="1"/>
    <col min="14584" max="14585" width="14.5" style="121" customWidth="1"/>
    <col min="14586" max="14586" width="13.8796296296296" style="121" customWidth="1"/>
    <col min="14587" max="14589" width="9" style="121"/>
    <col min="14590" max="14591" width="10.5" style="121" customWidth="1"/>
    <col min="14592" max="14838" width="9" style="121"/>
    <col min="14839" max="14839" width="41.6296296296296" style="121" customWidth="1"/>
    <col min="14840" max="14841" width="14.5" style="121" customWidth="1"/>
    <col min="14842" max="14842" width="13.8796296296296" style="121" customWidth="1"/>
    <col min="14843" max="14845" width="9" style="121"/>
    <col min="14846" max="14847" width="10.5" style="121" customWidth="1"/>
    <col min="14848" max="15094" width="9" style="121"/>
    <col min="15095" max="15095" width="41.6296296296296" style="121" customWidth="1"/>
    <col min="15096" max="15097" width="14.5" style="121" customWidth="1"/>
    <col min="15098" max="15098" width="13.8796296296296" style="121" customWidth="1"/>
    <col min="15099" max="15101" width="9" style="121"/>
    <col min="15102" max="15103" width="10.5" style="121" customWidth="1"/>
    <col min="15104" max="15350" width="9" style="121"/>
    <col min="15351" max="15351" width="41.6296296296296" style="121" customWidth="1"/>
    <col min="15352" max="15353" width="14.5" style="121" customWidth="1"/>
    <col min="15354" max="15354" width="13.8796296296296" style="121" customWidth="1"/>
    <col min="15355" max="15357" width="9" style="121"/>
    <col min="15358" max="15359" width="10.5" style="121" customWidth="1"/>
    <col min="15360" max="15606" width="9" style="121"/>
    <col min="15607" max="15607" width="41.6296296296296" style="121" customWidth="1"/>
    <col min="15608" max="15609" width="14.5" style="121" customWidth="1"/>
    <col min="15610" max="15610" width="13.8796296296296" style="121" customWidth="1"/>
    <col min="15611" max="15613" width="9" style="121"/>
    <col min="15614" max="15615" width="10.5" style="121" customWidth="1"/>
    <col min="15616" max="15862" width="9" style="121"/>
    <col min="15863" max="15863" width="41.6296296296296" style="121" customWidth="1"/>
    <col min="15864" max="15865" width="14.5" style="121" customWidth="1"/>
    <col min="15866" max="15866" width="13.8796296296296" style="121" customWidth="1"/>
    <col min="15867" max="15869" width="9" style="121"/>
    <col min="15870" max="15871" width="10.5" style="121" customWidth="1"/>
    <col min="15872" max="16118" width="9" style="121"/>
    <col min="16119" max="16119" width="41.6296296296296" style="121" customWidth="1"/>
    <col min="16120" max="16121" width="14.5" style="121" customWidth="1"/>
    <col min="16122" max="16122" width="13.8796296296296" style="121" customWidth="1"/>
    <col min="16123" max="16125" width="9" style="121"/>
    <col min="16126" max="16127" width="10.5" style="121" customWidth="1"/>
    <col min="16128" max="16384" width="9" style="121"/>
  </cols>
  <sheetData>
    <row r="1" ht="45" customHeight="1" spans="1:4">
      <c r="A1" s="123" t="s">
        <v>3265</v>
      </c>
      <c r="B1" s="124"/>
      <c r="C1" s="124"/>
      <c r="D1" s="123"/>
    </row>
    <row r="2" ht="20.1" customHeight="1" spans="1:4">
      <c r="A2" s="125"/>
      <c r="B2" s="126"/>
      <c r="C2" s="127"/>
      <c r="D2" s="128" t="s">
        <v>3145</v>
      </c>
    </row>
    <row r="3" ht="45" customHeight="1" spans="1:5">
      <c r="A3" s="129" t="s">
        <v>2453</v>
      </c>
      <c r="B3" s="130" t="s">
        <v>4</v>
      </c>
      <c r="C3" s="130" t="s">
        <v>5</v>
      </c>
      <c r="D3" s="130" t="s">
        <v>6</v>
      </c>
      <c r="E3" s="131" t="s">
        <v>7</v>
      </c>
    </row>
    <row r="4" ht="36" customHeight="1" spans="1:5">
      <c r="A4" s="132" t="s">
        <v>3251</v>
      </c>
      <c r="B4" s="133">
        <v>6136</v>
      </c>
      <c r="C4" s="134">
        <v>6481</v>
      </c>
      <c r="D4" s="135">
        <f>C4/B4-1</f>
        <v>0.056</v>
      </c>
      <c r="E4" s="131" t="str">
        <f t="shared" ref="E4:E22" si="0">IF(A4&lt;&gt;"",IF(SUM(B4:C4)&lt;&gt;0,"是","否"),"是")</f>
        <v>是</v>
      </c>
    </row>
    <row r="5" ht="36" customHeight="1" spans="1:5">
      <c r="A5" s="136" t="s">
        <v>3252</v>
      </c>
      <c r="B5" s="134">
        <v>6073</v>
      </c>
      <c r="C5" s="137">
        <v>6420</v>
      </c>
      <c r="D5" s="135">
        <f>C5/B5-1</f>
        <v>0.057</v>
      </c>
      <c r="E5" s="131" t="str">
        <f t="shared" si="0"/>
        <v>是</v>
      </c>
    </row>
    <row r="6" ht="36" customHeight="1" spans="1:5">
      <c r="A6" s="132" t="s">
        <v>3253</v>
      </c>
      <c r="B6" s="133">
        <v>10680</v>
      </c>
      <c r="C6" s="134">
        <v>11590</v>
      </c>
      <c r="D6" s="135">
        <f>C6/B6-1</f>
        <v>0.085</v>
      </c>
      <c r="E6" s="131" t="str">
        <f t="shared" si="0"/>
        <v>是</v>
      </c>
    </row>
    <row r="7" ht="36" customHeight="1" spans="1:5">
      <c r="A7" s="136" t="s">
        <v>3252</v>
      </c>
      <c r="B7" s="138">
        <v>10669</v>
      </c>
      <c r="C7" s="137">
        <v>11578</v>
      </c>
      <c r="D7" s="135">
        <f>C7/B7-1</f>
        <v>0.085</v>
      </c>
      <c r="E7" s="131" t="str">
        <f t="shared" si="0"/>
        <v>是</v>
      </c>
    </row>
    <row r="8" ht="36" hidden="1" customHeight="1" spans="1:6">
      <c r="A8" s="132" t="s">
        <v>3254</v>
      </c>
      <c r="B8" s="133">
        <v>674</v>
      </c>
      <c r="C8" s="134">
        <v>359</v>
      </c>
      <c r="D8" s="139">
        <f>IF(B8&gt;0,C8/B8-1,IF(B8&lt;0,-(C8/B8-1),""))</f>
        <v>0</v>
      </c>
      <c r="E8" s="131" t="str">
        <f t="shared" si="0"/>
        <v>是</v>
      </c>
      <c r="F8" s="121" t="s">
        <v>3266</v>
      </c>
    </row>
    <row r="9" ht="36" hidden="1" customHeight="1" spans="1:5">
      <c r="A9" s="136" t="s">
        <v>3252</v>
      </c>
      <c r="B9" s="138">
        <v>243</v>
      </c>
      <c r="C9" s="137">
        <v>244</v>
      </c>
      <c r="D9" s="140">
        <f>IF(B9&gt;0,C9/B9-1,IF(B9&lt;0,-(C9/B9-1),""))</f>
        <v>0</v>
      </c>
      <c r="E9" s="131" t="str">
        <f t="shared" si="0"/>
        <v>是</v>
      </c>
    </row>
    <row r="10" ht="36" customHeight="1" spans="1:5">
      <c r="A10" s="132" t="s">
        <v>3255</v>
      </c>
      <c r="B10" s="141"/>
      <c r="C10" s="142"/>
      <c r="D10" s="135"/>
      <c r="E10" s="131" t="str">
        <f t="shared" si="0"/>
        <v>否</v>
      </c>
    </row>
    <row r="11" ht="36" customHeight="1" spans="1:5">
      <c r="A11" s="136" t="s">
        <v>3252</v>
      </c>
      <c r="B11" s="143"/>
      <c r="C11" s="144"/>
      <c r="D11" s="135"/>
      <c r="E11" s="131" t="str">
        <f t="shared" si="0"/>
        <v>否</v>
      </c>
    </row>
    <row r="12" ht="36" customHeight="1" spans="1:5">
      <c r="A12" s="132" t="s">
        <v>3256</v>
      </c>
      <c r="B12" s="145">
        <v>746</v>
      </c>
      <c r="C12" s="146">
        <v>790</v>
      </c>
      <c r="D12" s="135">
        <f>C12/B12-1</f>
        <v>0.059</v>
      </c>
      <c r="E12" s="131" t="str">
        <f t="shared" si="0"/>
        <v>是</v>
      </c>
    </row>
    <row r="13" ht="36" customHeight="1" spans="1:5">
      <c r="A13" s="136" t="s">
        <v>3252</v>
      </c>
      <c r="B13" s="147">
        <v>746</v>
      </c>
      <c r="C13" s="148">
        <v>790</v>
      </c>
      <c r="D13" s="135">
        <f>C13/B13-1</f>
        <v>0.059</v>
      </c>
      <c r="E13" s="131" t="str">
        <f t="shared" si="0"/>
        <v>是</v>
      </c>
    </row>
    <row r="14" s="120" customFormat="1" ht="36" hidden="1" customHeight="1" spans="1:5">
      <c r="A14" s="132" t="s">
        <v>3257</v>
      </c>
      <c r="B14" s="149"/>
      <c r="C14" s="150"/>
      <c r="D14" s="139" t="str">
        <f>IF(B14&gt;0,C14/B14-1,IF(B14&lt;0,-(C14/B14-1),""))</f>
        <v/>
      </c>
      <c r="E14" s="131" t="str">
        <f t="shared" si="0"/>
        <v>否</v>
      </c>
    </row>
    <row r="15" ht="36" hidden="1" customHeight="1" spans="1:5">
      <c r="A15" s="136" t="s">
        <v>3252</v>
      </c>
      <c r="B15" s="151"/>
      <c r="C15" s="152"/>
      <c r="D15" s="140" t="str">
        <f>IF(B15&gt;0,C15/B15-1,IF(B15&lt;0,-(C15/B15-1),""))</f>
        <v/>
      </c>
      <c r="E15" s="131" t="str">
        <f t="shared" si="0"/>
        <v>否</v>
      </c>
    </row>
    <row r="16" ht="36" customHeight="1" spans="1:5">
      <c r="A16" s="132" t="s">
        <v>3258</v>
      </c>
      <c r="B16" s="153"/>
      <c r="C16" s="142"/>
      <c r="D16" s="135"/>
      <c r="E16" s="131" t="str">
        <f t="shared" si="0"/>
        <v>否</v>
      </c>
    </row>
    <row r="17" ht="36" customHeight="1" spans="1:5">
      <c r="A17" s="136" t="s">
        <v>3252</v>
      </c>
      <c r="B17" s="154"/>
      <c r="C17" s="155"/>
      <c r="D17" s="135"/>
      <c r="E17" s="131" t="str">
        <f t="shared" si="0"/>
        <v>否</v>
      </c>
    </row>
    <row r="18" ht="36" customHeight="1" spans="1:5">
      <c r="A18" s="156" t="s">
        <v>3259</v>
      </c>
      <c r="B18" s="153">
        <f>B16+B12+B10+B6+B4</f>
        <v>17562</v>
      </c>
      <c r="C18" s="153">
        <f>C16+C12+C10+C6+C4</f>
        <v>18861</v>
      </c>
      <c r="D18" s="135">
        <f t="shared" ref="D16:D22" si="1">C18/B18-1</f>
        <v>0.074</v>
      </c>
      <c r="E18" s="131" t="str">
        <f t="shared" si="0"/>
        <v>是</v>
      </c>
    </row>
    <row r="19" ht="36" customHeight="1" spans="1:5">
      <c r="A19" s="136" t="s">
        <v>3260</v>
      </c>
      <c r="B19" s="154">
        <f>B17+B13+B11+B7+B5</f>
        <v>17488</v>
      </c>
      <c r="C19" s="154">
        <f>C17+C13+C11+C7+C5</f>
        <v>18788</v>
      </c>
      <c r="D19" s="135">
        <f t="shared" si="1"/>
        <v>0.074</v>
      </c>
      <c r="E19" s="131" t="str">
        <f t="shared" si="0"/>
        <v>是</v>
      </c>
    </row>
    <row r="20" ht="36" customHeight="1" spans="1:5">
      <c r="A20" s="132" t="s">
        <v>3261</v>
      </c>
      <c r="B20" s="153"/>
      <c r="C20" s="157"/>
      <c r="D20" s="135"/>
      <c r="E20" s="131" t="str">
        <f t="shared" si="0"/>
        <v>否</v>
      </c>
    </row>
    <row r="21" ht="36" customHeight="1" spans="1:5">
      <c r="A21" s="158" t="s">
        <v>3262</v>
      </c>
      <c r="B21" s="134">
        <v>4623</v>
      </c>
      <c r="C21" s="134">
        <v>5764</v>
      </c>
      <c r="D21" s="135">
        <f t="shared" si="1"/>
        <v>0.247</v>
      </c>
      <c r="E21" s="131" t="str">
        <f t="shared" si="0"/>
        <v>是</v>
      </c>
    </row>
    <row r="22" ht="36" customHeight="1" spans="1:5">
      <c r="A22" s="156" t="s">
        <v>3263</v>
      </c>
      <c r="B22" s="153">
        <f>B18+B20+B21</f>
        <v>22185</v>
      </c>
      <c r="C22" s="153">
        <f>C18+C20+C21</f>
        <v>24625</v>
      </c>
      <c r="D22" s="135">
        <f t="shared" si="1"/>
        <v>0.11</v>
      </c>
      <c r="E22" s="131" t="str">
        <f t="shared" si="0"/>
        <v>是</v>
      </c>
    </row>
    <row r="23" spans="2:3">
      <c r="B23" s="159"/>
      <c r="C23" s="159"/>
    </row>
    <row r="24" spans="2:3">
      <c r="B24" s="159"/>
      <c r="C24" s="159"/>
    </row>
    <row r="25" spans="2:3">
      <c r="B25" s="159"/>
      <c r="C25" s="159"/>
    </row>
    <row r="26" spans="2:3">
      <c r="B26" s="159"/>
      <c r="C26" s="159"/>
    </row>
  </sheetData>
  <autoFilter ref="A3:F22">
    <filterColumn colId="4">
      <customFilters>
        <customFilter operator="equal" val="是"/>
      </customFilters>
    </filterColumn>
    <extLst/>
  </autoFilter>
  <mergeCells count="1">
    <mergeCell ref="A1:D1"/>
  </mergeCells>
  <conditionalFormatting sqref="E16:F16">
    <cfRule type="cellIs" dxfId="5" priority="5" stopIfTrue="1" operator="lessThan">
      <formula>0</formula>
    </cfRule>
  </conditionalFormatting>
  <conditionalFormatting sqref="B14:B20 B22:C22 C18:C19">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topLeftCell="A21" workbookViewId="0">
      <selection activeCell="B30" sqref="B30:G30"/>
    </sheetView>
  </sheetViews>
  <sheetFormatPr defaultColWidth="10" defaultRowHeight="14.4" outlineLevelCol="6"/>
  <cols>
    <col min="1" max="1" width="24.6296296296296" style="65" customWidth="1"/>
    <col min="2" max="2" width="19.1111111111111" style="65" customWidth="1"/>
    <col min="3" max="7" width="15.6296296296296" style="65" customWidth="1"/>
    <col min="8" max="8" width="9.76851851851852" style="65" customWidth="1"/>
    <col min="9" max="16384" width="10" style="65"/>
  </cols>
  <sheetData>
    <row r="1" s="65" customFormat="1" ht="30" customHeight="1" spans="1:1">
      <c r="A1" s="97"/>
    </row>
    <row r="2" s="65" customFormat="1" ht="28.6" customHeight="1" spans="1:7">
      <c r="A2" s="112" t="s">
        <v>3267</v>
      </c>
      <c r="B2" s="112"/>
      <c r="C2" s="112"/>
      <c r="D2" s="112"/>
      <c r="E2" s="112"/>
      <c r="F2" s="112"/>
      <c r="G2" s="112"/>
    </row>
    <row r="3" s="65" customFormat="1" ht="23" customHeight="1" spans="1:7">
      <c r="A3" s="101"/>
      <c r="B3" s="101"/>
      <c r="F3" s="102" t="s">
        <v>3268</v>
      </c>
      <c r="G3" s="102"/>
    </row>
    <row r="4" s="65" customFormat="1" ht="30" customHeight="1" spans="1:7">
      <c r="A4" s="106" t="s">
        <v>3269</v>
      </c>
      <c r="B4" s="106" t="s">
        <v>3270</v>
      </c>
      <c r="C4" s="106"/>
      <c r="D4" s="106"/>
      <c r="E4" s="106" t="s">
        <v>3271</v>
      </c>
      <c r="F4" s="106"/>
      <c r="G4" s="106"/>
    </row>
    <row r="5" s="65" customFormat="1" ht="30" customHeight="1" spans="1:7">
      <c r="A5" s="106"/>
      <c r="B5" s="113"/>
      <c r="C5" s="106" t="s">
        <v>3272</v>
      </c>
      <c r="D5" s="106" t="s">
        <v>3273</v>
      </c>
      <c r="E5" s="113"/>
      <c r="F5" s="106" t="s">
        <v>3272</v>
      </c>
      <c r="G5" s="106" t="s">
        <v>3273</v>
      </c>
    </row>
    <row r="6" s="65" customFormat="1" ht="30" customHeight="1" spans="1:7">
      <c r="A6" s="106" t="s">
        <v>3274</v>
      </c>
      <c r="B6" s="106" t="s">
        <v>3275</v>
      </c>
      <c r="C6" s="106" t="s">
        <v>3276</v>
      </c>
      <c r="D6" s="106" t="s">
        <v>3277</v>
      </c>
      <c r="E6" s="106" t="s">
        <v>3278</v>
      </c>
      <c r="F6" s="106" t="s">
        <v>3279</v>
      </c>
      <c r="G6" s="106" t="s">
        <v>3280</v>
      </c>
    </row>
    <row r="7" s="65" customFormat="1" ht="30" customHeight="1" spans="1:7">
      <c r="A7" s="109" t="s">
        <v>3281</v>
      </c>
      <c r="B7" s="113"/>
      <c r="C7" s="113"/>
      <c r="D7" s="113"/>
      <c r="E7" s="113"/>
      <c r="F7" s="113"/>
      <c r="G7" s="113"/>
    </row>
    <row r="8" s="65" customFormat="1" ht="30" customHeight="1" spans="1:7">
      <c r="A8" s="109" t="s">
        <v>3282</v>
      </c>
      <c r="B8" s="113"/>
      <c r="C8" s="113"/>
      <c r="D8" s="113"/>
      <c r="E8" s="113"/>
      <c r="F8" s="113"/>
      <c r="G8" s="113"/>
    </row>
    <row r="9" s="65" customFormat="1" ht="44" customHeight="1" spans="1:7">
      <c r="A9" s="114" t="s">
        <v>3283</v>
      </c>
      <c r="B9" s="113"/>
      <c r="C9" s="113"/>
      <c r="D9" s="113"/>
      <c r="E9" s="113"/>
      <c r="F9" s="113"/>
      <c r="G9" s="113"/>
    </row>
    <row r="10" s="65" customFormat="1" ht="30" customHeight="1" spans="1:7">
      <c r="A10" s="114" t="s">
        <v>3284</v>
      </c>
      <c r="B10" s="113"/>
      <c r="C10" s="113"/>
      <c r="D10" s="113"/>
      <c r="E10" s="113"/>
      <c r="F10" s="113"/>
      <c r="G10" s="113"/>
    </row>
    <row r="11" s="65" customFormat="1" ht="30" customHeight="1" spans="1:7">
      <c r="A11" s="114" t="s">
        <v>3285</v>
      </c>
      <c r="B11" s="113"/>
      <c r="C11" s="113"/>
      <c r="D11" s="113"/>
      <c r="E11" s="113"/>
      <c r="F11" s="113"/>
      <c r="G11" s="113"/>
    </row>
    <row r="12" s="65" customFormat="1" ht="30" customHeight="1" spans="1:7">
      <c r="A12" s="114" t="s">
        <v>3286</v>
      </c>
      <c r="B12" s="113"/>
      <c r="C12" s="113"/>
      <c r="D12" s="113"/>
      <c r="E12" s="113"/>
      <c r="F12" s="113"/>
      <c r="G12" s="113"/>
    </row>
    <row r="13" s="67" customFormat="1" ht="25" customHeight="1" spans="1:7">
      <c r="A13" s="96" t="s">
        <v>3287</v>
      </c>
      <c r="B13" s="96"/>
      <c r="C13" s="96"/>
      <c r="D13" s="96"/>
      <c r="E13" s="96"/>
      <c r="F13" s="96"/>
      <c r="G13" s="96"/>
    </row>
    <row r="14" s="67" customFormat="1" ht="25" customHeight="1" spans="1:7">
      <c r="A14" s="96" t="s">
        <v>3288</v>
      </c>
      <c r="B14" s="96"/>
      <c r="C14" s="96"/>
      <c r="D14" s="96"/>
      <c r="E14" s="96"/>
      <c r="F14" s="96"/>
      <c r="G14" s="96"/>
    </row>
    <row r="15" s="65" customFormat="1" ht="18" customHeight="1" spans="1:7">
      <c r="A15" s="97"/>
      <c r="B15" s="97"/>
      <c r="C15" s="97"/>
      <c r="D15" s="97"/>
      <c r="E15" s="97"/>
      <c r="F15" s="97"/>
      <c r="G15" s="97"/>
    </row>
    <row r="16" s="65" customFormat="1" ht="18" customHeight="1" spans="1:7">
      <c r="A16" s="97"/>
      <c r="B16" s="97"/>
      <c r="C16" s="97"/>
      <c r="D16" s="97"/>
      <c r="E16" s="97"/>
      <c r="F16" s="97"/>
      <c r="G16" s="97"/>
    </row>
    <row r="17" s="65" customFormat="1" ht="18" customHeight="1" spans="1:7">
      <c r="A17" s="97"/>
      <c r="B17" s="97"/>
      <c r="C17" s="97"/>
      <c r="D17" s="97"/>
      <c r="E17" s="97"/>
      <c r="F17" s="97"/>
      <c r="G17" s="97"/>
    </row>
    <row r="18" s="65" customFormat="1" ht="18" customHeight="1" spans="1:7">
      <c r="A18" s="97"/>
      <c r="B18" s="97"/>
      <c r="C18" s="97"/>
      <c r="D18" s="97"/>
      <c r="E18" s="97"/>
      <c r="F18" s="97"/>
      <c r="G18" s="97"/>
    </row>
    <row r="19" s="65" customFormat="1" ht="14" customHeight="1" spans="1:7">
      <c r="A19" s="97"/>
      <c r="B19" s="97"/>
      <c r="C19" s="97"/>
      <c r="D19" s="97"/>
      <c r="E19" s="97"/>
      <c r="F19" s="97"/>
      <c r="G19" s="97"/>
    </row>
    <row r="20" s="65" customFormat="1" ht="33" customHeight="1" spans="1:7">
      <c r="A20" s="101"/>
      <c r="B20" s="101"/>
      <c r="C20" s="101"/>
      <c r="D20" s="101"/>
      <c r="E20" s="101"/>
      <c r="F20" s="101"/>
      <c r="G20" s="101"/>
    </row>
    <row r="21" s="65" customFormat="1" ht="28.6" customHeight="1" spans="1:7">
      <c r="A21" s="112" t="s">
        <v>3289</v>
      </c>
      <c r="B21" s="112"/>
      <c r="C21" s="112"/>
      <c r="D21" s="112"/>
      <c r="E21" s="112"/>
      <c r="F21" s="112"/>
      <c r="G21" s="112"/>
    </row>
    <row r="22" s="65" customFormat="1" ht="16" customHeight="1" spans="1:7">
      <c r="A22" s="115"/>
      <c r="B22" s="115"/>
      <c r="C22" s="115"/>
      <c r="D22" s="115"/>
      <c r="E22" s="115"/>
      <c r="F22" s="115"/>
      <c r="G22" s="115"/>
    </row>
    <row r="23" s="65" customFormat="1" ht="21" customHeight="1" spans="1:7">
      <c r="A23" s="101"/>
      <c r="B23" s="101"/>
      <c r="F23" s="102" t="s">
        <v>3268</v>
      </c>
      <c r="G23" s="102"/>
    </row>
    <row r="24" s="65" customFormat="1" ht="30" customHeight="1" spans="1:7">
      <c r="A24" s="106" t="s">
        <v>3269</v>
      </c>
      <c r="B24" s="106" t="s">
        <v>3270</v>
      </c>
      <c r="C24" s="106"/>
      <c r="D24" s="106"/>
      <c r="E24" s="106" t="s">
        <v>3271</v>
      </c>
      <c r="F24" s="106"/>
      <c r="G24" s="106"/>
    </row>
    <row r="25" s="65" customFormat="1" ht="30" customHeight="1" spans="1:7">
      <c r="A25" s="106"/>
      <c r="B25" s="113"/>
      <c r="C25" s="106" t="s">
        <v>3272</v>
      </c>
      <c r="D25" s="106" t="s">
        <v>3273</v>
      </c>
      <c r="E25" s="113"/>
      <c r="F25" s="106" t="s">
        <v>3272</v>
      </c>
      <c r="G25" s="106" t="s">
        <v>3273</v>
      </c>
    </row>
    <row r="26" s="65" customFormat="1" ht="30" customHeight="1" spans="1:7">
      <c r="A26" s="106" t="s">
        <v>3274</v>
      </c>
      <c r="B26" s="106" t="s">
        <v>3275</v>
      </c>
      <c r="C26" s="106" t="s">
        <v>3276</v>
      </c>
      <c r="D26" s="106" t="s">
        <v>3277</v>
      </c>
      <c r="E26" s="106" t="s">
        <v>3278</v>
      </c>
      <c r="F26" s="106" t="s">
        <v>3279</v>
      </c>
      <c r="G26" s="106" t="s">
        <v>3280</v>
      </c>
    </row>
    <row r="27" s="65" customFormat="1" ht="28" customHeight="1" spans="1:7">
      <c r="A27" s="109" t="s">
        <v>3290</v>
      </c>
      <c r="B27" s="116"/>
      <c r="C27" s="116"/>
      <c r="D27" s="116"/>
      <c r="E27" s="116"/>
      <c r="F27" s="116"/>
      <c r="G27" s="116"/>
    </row>
    <row r="28" s="65" customFormat="1" ht="28" customHeight="1" spans="1:7">
      <c r="A28" s="109" t="s">
        <v>2587</v>
      </c>
      <c r="B28" s="116"/>
      <c r="C28" s="116"/>
      <c r="D28" s="116"/>
      <c r="E28" s="116"/>
      <c r="F28" s="116"/>
      <c r="G28" s="116"/>
    </row>
    <row r="29" s="65" customFormat="1" ht="28" customHeight="1" spans="1:7">
      <c r="A29" s="109" t="s">
        <v>2589</v>
      </c>
      <c r="B29" s="116"/>
      <c r="C29" s="116"/>
      <c r="D29" s="116"/>
      <c r="E29" s="116"/>
      <c r="F29" s="116"/>
      <c r="G29" s="116"/>
    </row>
    <row r="30" s="65" customFormat="1" ht="28" customHeight="1" spans="1:7">
      <c r="A30" s="109" t="s">
        <v>2590</v>
      </c>
      <c r="B30" s="117">
        <f>SUM(C30:D30)</f>
        <v>149800</v>
      </c>
      <c r="C30" s="117">
        <v>126400</v>
      </c>
      <c r="D30" s="117">
        <v>23400</v>
      </c>
      <c r="E30" s="117">
        <f>SUM(F30:G30)</f>
        <v>120058</v>
      </c>
      <c r="F30" s="118">
        <v>96742</v>
      </c>
      <c r="G30" s="119">
        <v>23316</v>
      </c>
    </row>
    <row r="31" s="65" customFormat="1" ht="28" customHeight="1" spans="1:7">
      <c r="A31" s="109" t="s">
        <v>2591</v>
      </c>
      <c r="B31" s="116"/>
      <c r="C31" s="116"/>
      <c r="D31" s="116"/>
      <c r="E31" s="116"/>
      <c r="F31" s="116"/>
      <c r="G31" s="116"/>
    </row>
    <row r="32" s="67" customFormat="1" ht="28" customHeight="1" spans="1:7">
      <c r="A32" s="109" t="s">
        <v>2592</v>
      </c>
      <c r="B32" s="116"/>
      <c r="C32" s="116"/>
      <c r="D32" s="116"/>
      <c r="E32" s="116"/>
      <c r="F32" s="116"/>
      <c r="G32" s="116"/>
    </row>
    <row r="33" s="67" customFormat="1" ht="28" customHeight="1" spans="1:7">
      <c r="A33" s="109" t="s">
        <v>2593</v>
      </c>
      <c r="B33" s="116"/>
      <c r="C33" s="116"/>
      <c r="D33" s="116"/>
      <c r="E33" s="116"/>
      <c r="F33" s="116"/>
      <c r="G33" s="116"/>
    </row>
    <row r="34" ht="28" customHeight="1" spans="1:7">
      <c r="A34" s="109" t="s">
        <v>2594</v>
      </c>
      <c r="B34" s="116"/>
      <c r="C34" s="116"/>
      <c r="D34" s="116"/>
      <c r="E34" s="116"/>
      <c r="F34" s="116"/>
      <c r="G34" s="116"/>
    </row>
    <row r="35" ht="28" customHeight="1" spans="1:7">
      <c r="A35" s="109" t="s">
        <v>2595</v>
      </c>
      <c r="B35" s="116"/>
      <c r="C35" s="116"/>
      <c r="D35" s="116"/>
      <c r="E35" s="116"/>
      <c r="F35" s="116"/>
      <c r="G35" s="116"/>
    </row>
    <row r="36" ht="28" customHeight="1" spans="1:7">
      <c r="A36" s="109" t="s">
        <v>2596</v>
      </c>
      <c r="B36" s="116"/>
      <c r="C36" s="116"/>
      <c r="D36" s="116"/>
      <c r="E36" s="116"/>
      <c r="F36" s="116"/>
      <c r="G36" s="116"/>
    </row>
    <row r="37" ht="28" customHeight="1" spans="1:7">
      <c r="A37" s="109" t="s">
        <v>2597</v>
      </c>
      <c r="B37" s="116"/>
      <c r="C37" s="116"/>
      <c r="D37" s="116"/>
      <c r="E37" s="116"/>
      <c r="F37" s="116"/>
      <c r="G37" s="116"/>
    </row>
    <row r="38" ht="15.6" spans="1:7">
      <c r="A38" s="111" t="s">
        <v>3287</v>
      </c>
      <c r="B38" s="111"/>
      <c r="C38" s="111"/>
      <c r="D38" s="111"/>
      <c r="E38" s="111"/>
      <c r="F38" s="111"/>
      <c r="G38" s="111"/>
    </row>
    <row r="39" ht="15.6" spans="1:7">
      <c r="A39" s="111" t="s">
        <v>3288</v>
      </c>
      <c r="B39" s="111"/>
      <c r="C39" s="111"/>
      <c r="D39" s="111"/>
      <c r="E39" s="111"/>
      <c r="F39" s="111"/>
      <c r="G39" s="111"/>
    </row>
  </sheetData>
  <mergeCells count="15">
    <mergeCell ref="A2:G2"/>
    <mergeCell ref="F3:G3"/>
    <mergeCell ref="B4:D4"/>
    <mergeCell ref="E4:G4"/>
    <mergeCell ref="A13:G13"/>
    <mergeCell ref="A14:G14"/>
    <mergeCell ref="A21:G21"/>
    <mergeCell ref="A22:G22"/>
    <mergeCell ref="F23:G23"/>
    <mergeCell ref="B24:D24"/>
    <mergeCell ref="E24:G24"/>
    <mergeCell ref="A38:G38"/>
    <mergeCell ref="A39:G39"/>
    <mergeCell ref="A4:A5"/>
    <mergeCell ref="A24:A2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6" sqref="B6:C14"/>
    </sheetView>
  </sheetViews>
  <sheetFormatPr defaultColWidth="10" defaultRowHeight="14.4" outlineLevelCol="6"/>
  <cols>
    <col min="1" max="1" width="62.25" style="65" customWidth="1"/>
    <col min="2" max="3" width="28.6296296296296" style="65" customWidth="1"/>
    <col min="4" max="4" width="9.76851851851852" style="65" customWidth="1"/>
    <col min="5" max="16384" width="10" style="65"/>
  </cols>
  <sheetData>
    <row r="1" s="65" customFormat="1" ht="23" customHeight="1"/>
    <row r="2" s="65" customFormat="1" ht="14.3" customHeight="1" spans="1:1">
      <c r="A2" s="97"/>
    </row>
    <row r="3" s="65" customFormat="1" ht="28.6" customHeight="1" spans="1:3">
      <c r="A3" s="92" t="s">
        <v>3291</v>
      </c>
      <c r="B3" s="92"/>
      <c r="C3" s="92"/>
    </row>
    <row r="4" s="65" customFormat="1" ht="27" customHeight="1" spans="1:3">
      <c r="A4" s="101"/>
      <c r="B4" s="101"/>
      <c r="C4" s="102" t="s">
        <v>3268</v>
      </c>
    </row>
    <row r="5" s="104" customFormat="1" ht="24" customHeight="1" spans="1:3">
      <c r="A5" s="106" t="s">
        <v>3292</v>
      </c>
      <c r="B5" s="106" t="s">
        <v>3225</v>
      </c>
      <c r="C5" s="106" t="s">
        <v>3293</v>
      </c>
    </row>
    <row r="6" s="104" customFormat="1" ht="32" customHeight="1" spans="1:3">
      <c r="A6" s="107" t="s">
        <v>3294</v>
      </c>
      <c r="B6" s="108">
        <v>96742.42</v>
      </c>
      <c r="C6" s="108">
        <v>96742.42</v>
      </c>
    </row>
    <row r="7" s="104" customFormat="1" ht="32" customHeight="1" spans="1:3">
      <c r="A7" s="107" t="s">
        <v>3295</v>
      </c>
      <c r="B7" s="108">
        <v>126400</v>
      </c>
      <c r="C7" s="108">
        <v>126400</v>
      </c>
    </row>
    <row r="8" s="104" customFormat="1" ht="32" customHeight="1" spans="1:3">
      <c r="A8" s="107" t="s">
        <v>3296</v>
      </c>
      <c r="B8" s="108"/>
      <c r="C8" s="108"/>
    </row>
    <row r="9" s="104" customFormat="1" ht="30" customHeight="1" spans="1:3">
      <c r="A9" s="109" t="s">
        <v>3297</v>
      </c>
      <c r="B9" s="108"/>
      <c r="C9" s="108"/>
    </row>
    <row r="10" s="104" customFormat="1" ht="32" customHeight="1" spans="1:3">
      <c r="A10" s="109" t="s">
        <v>3298</v>
      </c>
      <c r="B10" s="108"/>
      <c r="C10" s="108"/>
    </row>
    <row r="11" s="104" customFormat="1" ht="32" customHeight="1" spans="1:3">
      <c r="A11" s="107" t="s">
        <v>3299</v>
      </c>
      <c r="B11" s="108">
        <v>6000</v>
      </c>
      <c r="C11" s="108">
        <v>15261</v>
      </c>
    </row>
    <row r="12" s="104" customFormat="1" ht="32" customHeight="1" spans="1:3">
      <c r="A12" s="107" t="s">
        <v>3300</v>
      </c>
      <c r="B12" s="108">
        <v>96742.42</v>
      </c>
      <c r="C12" s="108">
        <v>96742.42</v>
      </c>
    </row>
    <row r="13" s="104" customFormat="1" ht="32" customHeight="1" spans="1:3">
      <c r="A13" s="107" t="s">
        <v>3301</v>
      </c>
      <c r="B13" s="108"/>
      <c r="C13" s="108"/>
    </row>
    <row r="14" s="104" customFormat="1" ht="32" customHeight="1" spans="1:3">
      <c r="A14" s="107" t="s">
        <v>3302</v>
      </c>
      <c r="B14" s="108">
        <v>126400</v>
      </c>
      <c r="C14" s="108">
        <v>126400</v>
      </c>
    </row>
    <row r="15" s="105" customFormat="1" ht="69" customHeight="1" spans="1:7">
      <c r="A15" s="110" t="s">
        <v>3303</v>
      </c>
      <c r="B15" s="110"/>
      <c r="C15" s="110"/>
      <c r="D15" s="111"/>
      <c r="E15" s="111"/>
      <c r="F15" s="111"/>
      <c r="G15" s="111"/>
    </row>
    <row r="16" s="65" customFormat="1" spans="1:3">
      <c r="A16" s="101"/>
      <c r="B16" s="101"/>
      <c r="C16" s="101"/>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opLeftCell="A4" workbookViewId="0">
      <selection activeCell="B6" sqref="B6:C14"/>
    </sheetView>
  </sheetViews>
  <sheetFormatPr defaultColWidth="10" defaultRowHeight="14.4" outlineLevelCol="6"/>
  <cols>
    <col min="1" max="1" width="60" style="65" customWidth="1"/>
    <col min="2" max="3" width="25.6296296296296" style="65" customWidth="1"/>
    <col min="4" max="4" width="9.76851851851852" style="65" customWidth="1"/>
    <col min="5" max="16384" width="10" style="65"/>
  </cols>
  <sheetData>
    <row r="1" s="65" customFormat="1" ht="23" customHeight="1"/>
    <row r="2" s="65" customFormat="1" ht="14.3" customHeight="1" spans="1:1">
      <c r="A2" s="97"/>
    </row>
    <row r="3" s="65" customFormat="1" ht="28.6" customHeight="1" spans="1:3">
      <c r="A3" s="92" t="s">
        <v>3304</v>
      </c>
      <c r="B3" s="92"/>
      <c r="C3" s="92"/>
    </row>
    <row r="4" s="65" customFormat="1" ht="27" customHeight="1" spans="1:3">
      <c r="A4" s="101"/>
      <c r="B4" s="101"/>
      <c r="C4" s="102" t="s">
        <v>3268</v>
      </c>
    </row>
    <row r="5" s="65" customFormat="1" ht="24" customHeight="1" spans="1:3">
      <c r="A5" s="72" t="s">
        <v>3292</v>
      </c>
      <c r="B5" s="72" t="s">
        <v>3225</v>
      </c>
      <c r="C5" s="72" t="s">
        <v>3293</v>
      </c>
    </row>
    <row r="6" s="65" customFormat="1" ht="32" customHeight="1" spans="1:3">
      <c r="A6" s="79" t="s">
        <v>3294</v>
      </c>
      <c r="B6" s="103">
        <v>96742</v>
      </c>
      <c r="C6" s="103">
        <v>96742</v>
      </c>
    </row>
    <row r="7" s="65" customFormat="1" ht="32" customHeight="1" spans="1:3">
      <c r="A7" s="79" t="s">
        <v>3295</v>
      </c>
      <c r="B7" s="103">
        <v>126400</v>
      </c>
      <c r="C7" s="103">
        <v>126400</v>
      </c>
    </row>
    <row r="8" s="65" customFormat="1" ht="32" customHeight="1" spans="1:3">
      <c r="A8" s="79" t="s">
        <v>3296</v>
      </c>
      <c r="B8" s="103"/>
      <c r="C8" s="103"/>
    </row>
    <row r="9" s="65" customFormat="1" ht="32" customHeight="1" spans="1:3">
      <c r="A9" s="79" t="s">
        <v>3305</v>
      </c>
      <c r="B9" s="103"/>
      <c r="C9" s="103"/>
    </row>
    <row r="10" s="65" customFormat="1" ht="32" customHeight="1" spans="1:3">
      <c r="A10" s="79" t="s">
        <v>3306</v>
      </c>
      <c r="B10" s="103"/>
      <c r="C10" s="103"/>
    </row>
    <row r="11" s="65" customFormat="1" ht="32" customHeight="1" spans="1:3">
      <c r="A11" s="79" t="s">
        <v>3299</v>
      </c>
      <c r="B11" s="103">
        <v>16000</v>
      </c>
      <c r="C11" s="103">
        <v>15261</v>
      </c>
    </row>
    <row r="12" s="65" customFormat="1" ht="32" customHeight="1" spans="1:3">
      <c r="A12" s="79" t="s">
        <v>3300</v>
      </c>
      <c r="B12" s="103">
        <v>96742</v>
      </c>
      <c r="C12" s="103">
        <v>96742</v>
      </c>
    </row>
    <row r="13" s="65" customFormat="1" ht="32" customHeight="1" spans="1:3">
      <c r="A13" s="79" t="s">
        <v>3301</v>
      </c>
      <c r="B13" s="103"/>
      <c r="C13" s="103"/>
    </row>
    <row r="14" s="65" customFormat="1" ht="32" customHeight="1" spans="1:3">
      <c r="A14" s="79" t="s">
        <v>3302</v>
      </c>
      <c r="B14" s="103">
        <v>126400</v>
      </c>
      <c r="C14" s="103">
        <v>126400</v>
      </c>
    </row>
    <row r="15" s="67" customFormat="1" ht="69" customHeight="1" spans="1:7">
      <c r="A15" s="80" t="s">
        <v>3307</v>
      </c>
      <c r="B15" s="80"/>
      <c r="C15" s="80"/>
      <c r="D15" s="96"/>
      <c r="E15" s="96"/>
      <c r="F15" s="96"/>
      <c r="G15" s="96"/>
    </row>
    <row r="16" s="65" customFormat="1" spans="1:3">
      <c r="A16" s="101"/>
      <c r="B16" s="101"/>
      <c r="C16" s="101"/>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6" sqref="B6:C12"/>
    </sheetView>
  </sheetViews>
  <sheetFormatPr defaultColWidth="10" defaultRowHeight="14.4" outlineLevelCol="2"/>
  <cols>
    <col min="1" max="1" width="60.5" style="65" customWidth="1"/>
    <col min="2" max="3" width="25.6296296296296" style="65" customWidth="1"/>
    <col min="4" max="4" width="9.76851851851852" style="65" customWidth="1"/>
    <col min="5" max="16384" width="10" style="65"/>
  </cols>
  <sheetData>
    <row r="1" s="65" customFormat="1" ht="24" customHeight="1"/>
    <row r="2" s="65" customFormat="1" ht="14.3" customHeight="1" spans="1:1">
      <c r="A2" s="97"/>
    </row>
    <row r="3" s="65" customFormat="1" ht="28.6" customHeight="1" spans="1:3">
      <c r="A3" s="92" t="s">
        <v>3308</v>
      </c>
      <c r="B3" s="92"/>
      <c r="C3" s="92"/>
    </row>
    <row r="4" s="65" customFormat="1" ht="25" customHeight="1" spans="1:3">
      <c r="A4" s="101"/>
      <c r="B4" s="101"/>
      <c r="C4" s="102" t="s">
        <v>3268</v>
      </c>
    </row>
    <row r="5" s="65" customFormat="1" ht="32" customHeight="1" spans="1:3">
      <c r="A5" s="72" t="s">
        <v>3292</v>
      </c>
      <c r="B5" s="72" t="s">
        <v>3225</v>
      </c>
      <c r="C5" s="72" t="s">
        <v>3293</v>
      </c>
    </row>
    <row r="6" s="65" customFormat="1" ht="32" customHeight="1" spans="1:3">
      <c r="A6" s="79" t="s">
        <v>3309</v>
      </c>
      <c r="B6" s="99">
        <v>5316</v>
      </c>
      <c r="C6" s="99">
        <v>5316</v>
      </c>
    </row>
    <row r="7" s="65" customFormat="1" ht="32" customHeight="1" spans="1:3">
      <c r="A7" s="79" t="s">
        <v>3310</v>
      </c>
      <c r="B7" s="99">
        <v>5400</v>
      </c>
      <c r="C7" s="99">
        <v>5400</v>
      </c>
    </row>
    <row r="8" s="65" customFormat="1" ht="32" customHeight="1" spans="1:3">
      <c r="A8" s="79" t="s">
        <v>3311</v>
      </c>
      <c r="B8" s="99">
        <v>18000</v>
      </c>
      <c r="C8" s="99">
        <v>18000</v>
      </c>
    </row>
    <row r="9" s="65" customFormat="1" ht="32" customHeight="1" spans="1:3">
      <c r="A9" s="79" t="s">
        <v>3312</v>
      </c>
      <c r="B9" s="99">
        <v>1200</v>
      </c>
      <c r="C9" s="99">
        <v>1200</v>
      </c>
    </row>
    <row r="10" s="65" customFormat="1" ht="32" customHeight="1" spans="1:3">
      <c r="A10" s="79" t="s">
        <v>3313</v>
      </c>
      <c r="B10" s="99">
        <v>5316</v>
      </c>
      <c r="C10" s="99">
        <v>5316</v>
      </c>
    </row>
    <row r="11" s="65" customFormat="1" ht="32" customHeight="1" spans="1:3">
      <c r="A11" s="79" t="s">
        <v>3314</v>
      </c>
      <c r="B11" s="99"/>
      <c r="C11" s="99"/>
    </row>
    <row r="12" s="65" customFormat="1" ht="32" customHeight="1" spans="1:3">
      <c r="A12" s="79" t="s">
        <v>3315</v>
      </c>
      <c r="B12" s="99">
        <v>23400</v>
      </c>
      <c r="C12" s="99">
        <v>23400</v>
      </c>
    </row>
    <row r="13" s="67" customFormat="1" ht="72" customHeight="1" spans="1:3">
      <c r="A13" s="80" t="s">
        <v>3316</v>
      </c>
      <c r="B13" s="80"/>
      <c r="C13" s="80"/>
    </row>
    <row r="14" s="65" customFormat="1" ht="31" customHeight="1" spans="1:3">
      <c r="A14" s="100"/>
      <c r="B14" s="100"/>
      <c r="C14" s="100"/>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6" sqref="B6:C12"/>
    </sheetView>
  </sheetViews>
  <sheetFormatPr defaultColWidth="10" defaultRowHeight="14.4" outlineLevelCol="2"/>
  <cols>
    <col min="1" max="1" width="59.3796296296296" style="65" customWidth="1"/>
    <col min="2" max="3" width="25.6296296296296" style="65" customWidth="1"/>
    <col min="4" max="4" width="9.76851851851852" style="65" customWidth="1"/>
    <col min="5" max="16384" width="10" style="65"/>
  </cols>
  <sheetData>
    <row r="1" s="65" customFormat="1" ht="24" customHeight="1"/>
    <row r="2" s="65" customFormat="1" ht="14.3" customHeight="1" spans="1:1">
      <c r="A2" s="97"/>
    </row>
    <row r="3" s="65" customFormat="1" ht="28.6" customHeight="1" spans="1:3">
      <c r="A3" s="92" t="s">
        <v>3317</v>
      </c>
      <c r="B3" s="92"/>
      <c r="C3" s="92"/>
    </row>
    <row r="4" s="66" customFormat="1" ht="25" customHeight="1" spans="1:3">
      <c r="A4" s="98"/>
      <c r="B4" s="98"/>
      <c r="C4" s="83" t="s">
        <v>3268</v>
      </c>
    </row>
    <row r="5" s="66" customFormat="1" ht="32" customHeight="1" spans="1:3">
      <c r="A5" s="72" t="s">
        <v>3292</v>
      </c>
      <c r="B5" s="72" t="s">
        <v>3225</v>
      </c>
      <c r="C5" s="72" t="s">
        <v>3293</v>
      </c>
    </row>
    <row r="6" s="66" customFormat="1" ht="32" customHeight="1" spans="1:3">
      <c r="A6" s="79" t="s">
        <v>3309</v>
      </c>
      <c r="B6" s="99">
        <v>5316</v>
      </c>
      <c r="C6" s="99">
        <v>5316</v>
      </c>
    </row>
    <row r="7" s="66" customFormat="1" ht="32" customHeight="1" spans="1:3">
      <c r="A7" s="79" t="s">
        <v>3310</v>
      </c>
      <c r="B7" s="99">
        <v>5400</v>
      </c>
      <c r="C7" s="99">
        <v>5400</v>
      </c>
    </row>
    <row r="8" s="66" customFormat="1" ht="32" customHeight="1" spans="1:3">
      <c r="A8" s="79" t="s">
        <v>3311</v>
      </c>
      <c r="B8" s="99">
        <v>18000</v>
      </c>
      <c r="C8" s="99">
        <v>18000</v>
      </c>
    </row>
    <row r="9" s="66" customFormat="1" ht="32" customHeight="1" spans="1:3">
      <c r="A9" s="79" t="s">
        <v>3312</v>
      </c>
      <c r="B9" s="99">
        <v>1200</v>
      </c>
      <c r="C9" s="99">
        <v>1200</v>
      </c>
    </row>
    <row r="10" s="66" customFormat="1" ht="32" customHeight="1" spans="1:3">
      <c r="A10" s="79" t="s">
        <v>3313</v>
      </c>
      <c r="B10" s="99">
        <v>5316</v>
      </c>
      <c r="C10" s="99">
        <v>5316</v>
      </c>
    </row>
    <row r="11" s="66" customFormat="1" ht="32" customHeight="1" spans="1:3">
      <c r="A11" s="79" t="s">
        <v>3318</v>
      </c>
      <c r="B11" s="99"/>
      <c r="C11" s="99"/>
    </row>
    <row r="12" s="66" customFormat="1" ht="32" customHeight="1" spans="1:3">
      <c r="A12" s="79" t="s">
        <v>3319</v>
      </c>
      <c r="B12" s="99">
        <v>23400</v>
      </c>
      <c r="C12" s="99">
        <v>23400</v>
      </c>
    </row>
    <row r="13" s="67" customFormat="1" ht="65" customHeight="1" spans="1:3">
      <c r="A13" s="80" t="s">
        <v>3320</v>
      </c>
      <c r="B13" s="80"/>
      <c r="C13" s="80"/>
    </row>
    <row r="14" s="65" customFormat="1" ht="31" customHeight="1" spans="1:3">
      <c r="A14" s="100"/>
      <c r="B14" s="100"/>
      <c r="C14" s="100"/>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10" workbookViewId="0">
      <selection activeCell="C17" sqref="C17:D20"/>
    </sheetView>
  </sheetViews>
  <sheetFormatPr defaultColWidth="10" defaultRowHeight="14.4" outlineLevelCol="3"/>
  <cols>
    <col min="1" max="1" width="36" style="65" customWidth="1"/>
    <col min="2" max="4" width="15.6296296296296" style="65" customWidth="1"/>
    <col min="5" max="5" width="9.76851851851852" style="65" customWidth="1"/>
    <col min="6" max="16384" width="10" style="65"/>
  </cols>
  <sheetData>
    <row r="1" s="65" customFormat="1" ht="22" customHeight="1"/>
    <row r="2" s="65" customFormat="1" ht="14.3" customHeight="1" spans="1:1">
      <c r="A2" s="91"/>
    </row>
    <row r="3" s="65" customFormat="1" ht="63" customHeight="1" spans="1:4">
      <c r="A3" s="92" t="s">
        <v>3321</v>
      </c>
      <c r="B3" s="92"/>
      <c r="C3" s="92"/>
      <c r="D3" s="92"/>
    </row>
    <row r="4" s="66" customFormat="1" ht="30" customHeight="1" spans="4:4">
      <c r="D4" s="83" t="s">
        <v>3268</v>
      </c>
    </row>
    <row r="5" s="66" customFormat="1" ht="25" customHeight="1" spans="1:4">
      <c r="A5" s="72" t="s">
        <v>3292</v>
      </c>
      <c r="B5" s="72" t="s">
        <v>3322</v>
      </c>
      <c r="C5" s="72" t="s">
        <v>3323</v>
      </c>
      <c r="D5" s="72" t="s">
        <v>3324</v>
      </c>
    </row>
    <row r="6" s="66" customFormat="1" ht="25" customHeight="1" spans="1:4">
      <c r="A6" s="93" t="s">
        <v>3325</v>
      </c>
      <c r="B6" s="85" t="s">
        <v>3326</v>
      </c>
      <c r="C6" s="94"/>
      <c r="D6" s="94"/>
    </row>
    <row r="7" s="66" customFormat="1" ht="25" customHeight="1" spans="1:4">
      <c r="A7" s="95" t="s">
        <v>3327</v>
      </c>
      <c r="B7" s="85" t="s">
        <v>3276</v>
      </c>
      <c r="C7" s="94">
        <v>15261</v>
      </c>
      <c r="D7" s="94">
        <v>15261</v>
      </c>
    </row>
    <row r="8" s="66" customFormat="1" ht="25" customHeight="1" spans="1:4">
      <c r="A8" s="95" t="s">
        <v>3328</v>
      </c>
      <c r="B8" s="85" t="s">
        <v>3277</v>
      </c>
      <c r="C8" s="94">
        <v>15261</v>
      </c>
      <c r="D8" s="94">
        <v>15261</v>
      </c>
    </row>
    <row r="9" s="66" customFormat="1" ht="25" customHeight="1" spans="1:4">
      <c r="A9" s="95" t="s">
        <v>3329</v>
      </c>
      <c r="B9" s="85" t="s">
        <v>3330</v>
      </c>
      <c r="C9" s="94">
        <v>19200</v>
      </c>
      <c r="D9" s="94">
        <v>19200</v>
      </c>
    </row>
    <row r="10" s="66" customFormat="1" ht="25" customHeight="1" spans="1:4">
      <c r="A10" s="95" t="s">
        <v>3328</v>
      </c>
      <c r="B10" s="85" t="s">
        <v>3279</v>
      </c>
      <c r="C10" s="94">
        <v>1200</v>
      </c>
      <c r="D10" s="94">
        <v>1200</v>
      </c>
    </row>
    <row r="11" s="66" customFormat="1" ht="25" customHeight="1" spans="1:4">
      <c r="A11" s="93" t="s">
        <v>3331</v>
      </c>
      <c r="B11" s="85" t="s">
        <v>3332</v>
      </c>
      <c r="C11" s="94">
        <v>16461</v>
      </c>
      <c r="D11" s="94">
        <v>16461</v>
      </c>
    </row>
    <row r="12" s="66" customFormat="1" ht="25" customHeight="1" spans="1:4">
      <c r="A12" s="95" t="s">
        <v>3327</v>
      </c>
      <c r="B12" s="85" t="s">
        <v>3333</v>
      </c>
      <c r="C12" s="94">
        <v>15261</v>
      </c>
      <c r="D12" s="94">
        <v>15261</v>
      </c>
    </row>
    <row r="13" s="66" customFormat="1" ht="25" customHeight="1" spans="1:4">
      <c r="A13" s="95" t="s">
        <v>3329</v>
      </c>
      <c r="B13" s="85" t="s">
        <v>3334</v>
      </c>
      <c r="C13" s="94">
        <v>1200</v>
      </c>
      <c r="D13" s="94">
        <v>1200</v>
      </c>
    </row>
    <row r="14" s="66" customFormat="1" ht="25" customHeight="1" spans="1:4">
      <c r="A14" s="93" t="s">
        <v>3335</v>
      </c>
      <c r="B14" s="85" t="s">
        <v>3336</v>
      </c>
      <c r="C14" s="94"/>
      <c r="D14" s="94"/>
    </row>
    <row r="15" s="66" customFormat="1" ht="25" customHeight="1" spans="1:4">
      <c r="A15" s="95" t="s">
        <v>3327</v>
      </c>
      <c r="B15" s="85" t="s">
        <v>3337</v>
      </c>
      <c r="C15" s="94"/>
      <c r="D15" s="94"/>
    </row>
    <row r="16" s="66" customFormat="1" ht="25" customHeight="1" spans="1:4">
      <c r="A16" s="95" t="s">
        <v>3329</v>
      </c>
      <c r="B16" s="85" t="s">
        <v>3338</v>
      </c>
      <c r="C16" s="94"/>
      <c r="D16" s="94"/>
    </row>
    <row r="17" s="66" customFormat="1" ht="25" customHeight="1" spans="1:4">
      <c r="A17" s="93" t="s">
        <v>3339</v>
      </c>
      <c r="B17" s="85" t="s">
        <v>3340</v>
      </c>
      <c r="C17" s="94">
        <v>7370</v>
      </c>
      <c r="D17" s="94">
        <v>7370</v>
      </c>
    </row>
    <row r="18" s="66" customFormat="1" ht="25" customHeight="1" spans="1:4">
      <c r="A18" s="95" t="s">
        <v>3327</v>
      </c>
      <c r="B18" s="85" t="s">
        <v>3341</v>
      </c>
      <c r="C18" s="94">
        <v>7370</v>
      </c>
      <c r="D18" s="94">
        <v>7370</v>
      </c>
    </row>
    <row r="19" s="66" customFormat="1" ht="25" customHeight="1" spans="1:4">
      <c r="A19" s="95" t="s">
        <v>3342</v>
      </c>
      <c r="B19" s="85"/>
      <c r="C19" s="94">
        <v>6570</v>
      </c>
      <c r="D19" s="94">
        <v>6570</v>
      </c>
    </row>
    <row r="20" s="66" customFormat="1" ht="25" customHeight="1" spans="1:4">
      <c r="A20" s="95" t="s">
        <v>3343</v>
      </c>
      <c r="B20" s="85" t="s">
        <v>3344</v>
      </c>
      <c r="C20" s="94">
        <v>800</v>
      </c>
      <c r="D20" s="94">
        <v>800</v>
      </c>
    </row>
    <row r="21" s="66" customFormat="1" ht="25" customHeight="1" spans="1:4">
      <c r="A21" s="95" t="s">
        <v>3329</v>
      </c>
      <c r="B21" s="85" t="s">
        <v>3345</v>
      </c>
      <c r="C21" s="94"/>
      <c r="D21" s="94"/>
    </row>
    <row r="22" s="66" customFormat="1" ht="25" customHeight="1" spans="1:4">
      <c r="A22" s="95" t="s">
        <v>3342</v>
      </c>
      <c r="B22" s="85"/>
      <c r="C22" s="94"/>
      <c r="D22" s="94"/>
    </row>
    <row r="23" s="66" customFormat="1" ht="25" customHeight="1" spans="1:4">
      <c r="A23" s="95" t="s">
        <v>3346</v>
      </c>
      <c r="B23" s="85" t="s">
        <v>3347</v>
      </c>
      <c r="C23" s="94"/>
      <c r="D23" s="94"/>
    </row>
    <row r="24" s="66" customFormat="1" ht="25" customHeight="1" spans="1:4">
      <c r="A24" s="93" t="s">
        <v>3348</v>
      </c>
      <c r="B24" s="85" t="s">
        <v>3349</v>
      </c>
      <c r="C24" s="94"/>
      <c r="D24" s="94"/>
    </row>
    <row r="25" s="66" customFormat="1" ht="25" customHeight="1" spans="1:4">
      <c r="A25" s="95" t="s">
        <v>3327</v>
      </c>
      <c r="B25" s="85" t="s">
        <v>3350</v>
      </c>
      <c r="C25" s="94"/>
      <c r="D25" s="94"/>
    </row>
    <row r="26" s="66" customFormat="1" ht="25" customHeight="1" spans="1:4">
      <c r="A26" s="95" t="s">
        <v>3329</v>
      </c>
      <c r="B26" s="85" t="s">
        <v>3351</v>
      </c>
      <c r="C26" s="94"/>
      <c r="D26" s="94"/>
    </row>
    <row r="27" s="67" customFormat="1" ht="70" customHeight="1" spans="1:4">
      <c r="A27" s="96" t="s">
        <v>3352</v>
      </c>
      <c r="B27" s="96"/>
      <c r="C27" s="96"/>
      <c r="D27" s="96"/>
    </row>
    <row r="28" s="65" customFormat="1" ht="25" customHeight="1" spans="1:4">
      <c r="A28" s="97"/>
      <c r="B28" s="97"/>
      <c r="C28" s="97"/>
      <c r="D28" s="97"/>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44"/>
  <sheetViews>
    <sheetView showGridLines="0" showZeros="0" view="pageBreakPreview" zoomScaleNormal="90" topLeftCell="B1" workbookViewId="0">
      <pane ySplit="3" topLeftCell="A33" activePane="bottomLeft" state="frozen"/>
      <selection/>
      <selection pane="bottomLeft" activeCell="H40" sqref="H40"/>
    </sheetView>
  </sheetViews>
  <sheetFormatPr defaultColWidth="9" defaultRowHeight="15.6" outlineLevelCol="5"/>
  <cols>
    <col min="1" max="1" width="14.5" style="222" customWidth="1"/>
    <col min="2" max="2" width="50.75" style="222" customWidth="1"/>
    <col min="3" max="5" width="20.6296296296296" style="222" customWidth="1"/>
    <col min="6" max="16384" width="9" style="328"/>
  </cols>
  <sheetData>
    <row r="1" ht="45" customHeight="1" spans="1:5">
      <c r="A1" s="394"/>
      <c r="B1" s="394" t="s">
        <v>128</v>
      </c>
      <c r="C1" s="394"/>
      <c r="D1" s="394"/>
      <c r="E1" s="394"/>
    </row>
    <row r="2" ht="18.95" customHeight="1" spans="2:5">
      <c r="B2" s="548"/>
      <c r="C2" s="397"/>
      <c r="D2" s="397"/>
      <c r="E2" s="493" t="s">
        <v>1</v>
      </c>
    </row>
    <row r="3" s="545" customFormat="1" ht="45" customHeight="1" spans="1:6">
      <c r="A3" s="549" t="s">
        <v>2</v>
      </c>
      <c r="B3" s="400" t="s">
        <v>3</v>
      </c>
      <c r="C3" s="334" t="s">
        <v>129</v>
      </c>
      <c r="D3" s="334" t="s">
        <v>5</v>
      </c>
      <c r="E3" s="334" t="s">
        <v>130</v>
      </c>
      <c r="F3" s="335" t="s">
        <v>7</v>
      </c>
    </row>
    <row r="4" ht="32.1" customHeight="1" spans="1:6">
      <c r="A4" s="550" t="s">
        <v>8</v>
      </c>
      <c r="B4" s="551" t="s">
        <v>9</v>
      </c>
      <c r="C4" s="430">
        <f>SUM(C5:C19)</f>
        <v>24950</v>
      </c>
      <c r="D4" s="430">
        <f>SUM(D5:D19)</f>
        <v>26604</v>
      </c>
      <c r="E4" s="403">
        <f t="shared" ref="E4:E19" si="0">D4/C4-1</f>
        <v>0.066</v>
      </c>
      <c r="F4" s="338" t="str">
        <f t="shared" ref="F4:F40" si="1">IF(LEN(A4)=3,"是",IF(B4&lt;&gt;"",IF(SUM(C4:D4)&lt;&gt;0,"是","否"),"是"))</f>
        <v>是</v>
      </c>
    </row>
    <row r="5" ht="32.1" customHeight="1" spans="1:6">
      <c r="A5" s="409" t="s">
        <v>10</v>
      </c>
      <c r="B5" s="552" t="s">
        <v>11</v>
      </c>
      <c r="C5" s="553">
        <v>7690</v>
      </c>
      <c r="D5" s="554">
        <v>8618</v>
      </c>
      <c r="E5" s="403">
        <f t="shared" si="0"/>
        <v>0.121</v>
      </c>
      <c r="F5" s="338" t="str">
        <f t="shared" si="1"/>
        <v>是</v>
      </c>
    </row>
    <row r="6" ht="32.1" customHeight="1" spans="1:6">
      <c r="A6" s="409" t="s">
        <v>12</v>
      </c>
      <c r="B6" s="552" t="s">
        <v>13</v>
      </c>
      <c r="C6" s="553">
        <v>875</v>
      </c>
      <c r="D6" s="554">
        <v>886</v>
      </c>
      <c r="E6" s="403">
        <f t="shared" si="0"/>
        <v>0.013</v>
      </c>
      <c r="F6" s="338" t="str">
        <f t="shared" si="1"/>
        <v>是</v>
      </c>
    </row>
    <row r="7" ht="32.1" customHeight="1" spans="1:6">
      <c r="A7" s="409" t="s">
        <v>14</v>
      </c>
      <c r="B7" s="552" t="s">
        <v>15</v>
      </c>
      <c r="C7" s="553">
        <v>201</v>
      </c>
      <c r="D7" s="554">
        <v>200</v>
      </c>
      <c r="E7" s="403">
        <f t="shared" si="0"/>
        <v>-0.005</v>
      </c>
      <c r="F7" s="338" t="str">
        <f t="shared" si="1"/>
        <v>是</v>
      </c>
    </row>
    <row r="8" customFormat="1" ht="32.1" hidden="1" customHeight="1" spans="1:6">
      <c r="A8" s="555" t="s">
        <v>16</v>
      </c>
      <c r="B8" s="556" t="s">
        <v>17</v>
      </c>
      <c r="C8" s="553">
        <v>638</v>
      </c>
      <c r="D8" s="554">
        <v>670</v>
      </c>
      <c r="E8" s="403">
        <f t="shared" si="0"/>
        <v>0.05</v>
      </c>
      <c r="F8" s="338" t="str">
        <f t="shared" si="1"/>
        <v>是</v>
      </c>
    </row>
    <row r="9" ht="32.1" customHeight="1" spans="1:6">
      <c r="A9" s="409" t="s">
        <v>18</v>
      </c>
      <c r="B9" s="552" t="s">
        <v>19</v>
      </c>
      <c r="C9" s="553">
        <v>877</v>
      </c>
      <c r="D9" s="554">
        <v>918</v>
      </c>
      <c r="E9" s="403">
        <f t="shared" si="0"/>
        <v>0.047</v>
      </c>
      <c r="F9" s="338" t="str">
        <f t="shared" si="1"/>
        <v>是</v>
      </c>
    </row>
    <row r="10" customFormat="1" ht="32.1" hidden="1" customHeight="1" spans="1:6">
      <c r="A10" s="555" t="s">
        <v>20</v>
      </c>
      <c r="B10" s="556" t="s">
        <v>21</v>
      </c>
      <c r="C10" s="553">
        <v>387</v>
      </c>
      <c r="D10" s="554">
        <v>401</v>
      </c>
      <c r="E10" s="403">
        <f t="shared" si="0"/>
        <v>0.036</v>
      </c>
      <c r="F10" s="338" t="str">
        <f t="shared" si="1"/>
        <v>是</v>
      </c>
    </row>
    <row r="11" customFormat="1" ht="32.1" hidden="1" customHeight="1" spans="1:6">
      <c r="A11" s="555" t="s">
        <v>22</v>
      </c>
      <c r="B11" s="556" t="s">
        <v>23</v>
      </c>
      <c r="C11" s="553">
        <v>457</v>
      </c>
      <c r="D11" s="554">
        <v>474</v>
      </c>
      <c r="E11" s="403">
        <f t="shared" si="0"/>
        <v>0.037</v>
      </c>
      <c r="F11" s="338" t="str">
        <f t="shared" si="1"/>
        <v>是</v>
      </c>
    </row>
    <row r="12" customFormat="1" ht="32.1" hidden="1" customHeight="1" spans="1:6">
      <c r="A12" s="555" t="s">
        <v>24</v>
      </c>
      <c r="B12" s="556" t="s">
        <v>25</v>
      </c>
      <c r="C12" s="553">
        <v>499</v>
      </c>
      <c r="D12" s="554">
        <v>523</v>
      </c>
      <c r="E12" s="403">
        <f t="shared" si="0"/>
        <v>0.048</v>
      </c>
      <c r="F12" s="338" t="str">
        <f t="shared" si="1"/>
        <v>是</v>
      </c>
    </row>
    <row r="13" customFormat="1" ht="32.1" hidden="1" customHeight="1" spans="1:6">
      <c r="A13" s="555" t="s">
        <v>26</v>
      </c>
      <c r="B13" s="556" t="s">
        <v>27</v>
      </c>
      <c r="C13" s="553">
        <v>6757</v>
      </c>
      <c r="D13" s="554">
        <v>2256</v>
      </c>
      <c r="E13" s="403">
        <f t="shared" si="0"/>
        <v>-0.666</v>
      </c>
      <c r="F13" s="338" t="str">
        <f t="shared" si="1"/>
        <v>是</v>
      </c>
    </row>
    <row r="14" customFormat="1" ht="32.1" hidden="1" customHeight="1" spans="1:6">
      <c r="A14" s="555" t="s">
        <v>28</v>
      </c>
      <c r="B14" s="556" t="s">
        <v>29</v>
      </c>
      <c r="C14" s="553">
        <v>390</v>
      </c>
      <c r="D14" s="554">
        <v>410</v>
      </c>
      <c r="E14" s="403">
        <f t="shared" si="0"/>
        <v>0.051</v>
      </c>
      <c r="F14" s="338" t="str">
        <f t="shared" si="1"/>
        <v>是</v>
      </c>
    </row>
    <row r="15" ht="32.1" customHeight="1" spans="1:6">
      <c r="A15" s="409" t="s">
        <v>30</v>
      </c>
      <c r="B15" s="552" t="s">
        <v>31</v>
      </c>
      <c r="C15" s="553">
        <v>158</v>
      </c>
      <c r="D15" s="554">
        <v>5155</v>
      </c>
      <c r="E15" s="403">
        <f t="shared" si="0"/>
        <v>31.627</v>
      </c>
      <c r="F15" s="338" t="str">
        <f t="shared" si="1"/>
        <v>是</v>
      </c>
    </row>
    <row r="16" customFormat="1" ht="32.1" hidden="1" customHeight="1" spans="1:6">
      <c r="A16" s="555" t="s">
        <v>32</v>
      </c>
      <c r="B16" s="556" t="s">
        <v>33</v>
      </c>
      <c r="C16" s="553">
        <v>2421</v>
      </c>
      <c r="D16" s="554">
        <v>2455</v>
      </c>
      <c r="E16" s="403">
        <f t="shared" si="0"/>
        <v>0.014</v>
      </c>
      <c r="F16" s="338" t="str">
        <f t="shared" si="1"/>
        <v>是</v>
      </c>
    </row>
    <row r="17" customFormat="1" ht="32.1" hidden="1" customHeight="1" spans="1:6">
      <c r="A17" s="555" t="s">
        <v>34</v>
      </c>
      <c r="B17" s="556" t="s">
        <v>35</v>
      </c>
      <c r="C17" s="553">
        <v>3573</v>
      </c>
      <c r="D17" s="554">
        <v>3609</v>
      </c>
      <c r="E17" s="403">
        <f t="shared" si="0"/>
        <v>0.01</v>
      </c>
      <c r="F17" s="338" t="str">
        <f t="shared" si="1"/>
        <v>是</v>
      </c>
    </row>
    <row r="18" customFormat="1" ht="32.1" hidden="1" customHeight="1" spans="1:6">
      <c r="A18" s="555" t="s">
        <v>36</v>
      </c>
      <c r="B18" s="556" t="s">
        <v>37</v>
      </c>
      <c r="C18" s="553">
        <v>33</v>
      </c>
      <c r="D18" s="554">
        <v>35</v>
      </c>
      <c r="E18" s="403">
        <f t="shared" si="0"/>
        <v>0.061</v>
      </c>
      <c r="F18" s="338" t="str">
        <f t="shared" si="1"/>
        <v>是</v>
      </c>
    </row>
    <row r="19" customFormat="1" ht="32.1" hidden="1" customHeight="1" spans="1:6">
      <c r="A19" s="601" t="s">
        <v>131</v>
      </c>
      <c r="B19" s="556" t="s">
        <v>39</v>
      </c>
      <c r="C19" s="553">
        <v>-6</v>
      </c>
      <c r="D19" s="554">
        <v>-6</v>
      </c>
      <c r="E19" s="403">
        <f t="shared" si="0"/>
        <v>0</v>
      </c>
      <c r="F19" s="338" t="str">
        <f t="shared" si="1"/>
        <v>是</v>
      </c>
    </row>
    <row r="20" ht="32.1" customHeight="1" spans="1:6">
      <c r="A20" s="407" t="s">
        <v>40</v>
      </c>
      <c r="B20" s="551" t="s">
        <v>41</v>
      </c>
      <c r="C20" s="430">
        <f>SUM(C21:C28)</f>
        <v>14778</v>
      </c>
      <c r="D20" s="430">
        <f>SUM(D21:D28)</f>
        <v>14322</v>
      </c>
      <c r="E20" s="403">
        <f t="shared" ref="E20:E26" si="2">D20/C20-1</f>
        <v>-0.031</v>
      </c>
      <c r="F20" s="338" t="str">
        <f t="shared" si="1"/>
        <v>是</v>
      </c>
    </row>
    <row r="21" ht="32.1" customHeight="1" spans="1:6">
      <c r="A21" s="557" t="s">
        <v>42</v>
      </c>
      <c r="B21" s="552" t="s">
        <v>43</v>
      </c>
      <c r="C21" s="553">
        <v>2094</v>
      </c>
      <c r="D21" s="554">
        <v>2072</v>
      </c>
      <c r="E21" s="403">
        <f t="shared" si="2"/>
        <v>-0.011</v>
      </c>
      <c r="F21" s="338" t="str">
        <f t="shared" si="1"/>
        <v>是</v>
      </c>
    </row>
    <row r="22" ht="32.1" customHeight="1" spans="1:6">
      <c r="A22" s="409" t="s">
        <v>44</v>
      </c>
      <c r="B22" s="558" t="s">
        <v>45</v>
      </c>
      <c r="C22" s="553">
        <v>1849</v>
      </c>
      <c r="D22" s="554">
        <v>1830</v>
      </c>
      <c r="E22" s="403">
        <f t="shared" si="2"/>
        <v>-0.01</v>
      </c>
      <c r="F22" s="338" t="str">
        <f t="shared" si="1"/>
        <v>是</v>
      </c>
    </row>
    <row r="23" ht="32.1" customHeight="1" spans="1:6">
      <c r="A23" s="409" t="s">
        <v>46</v>
      </c>
      <c r="B23" s="552" t="s">
        <v>47</v>
      </c>
      <c r="C23" s="553">
        <v>2602</v>
      </c>
      <c r="D23" s="554">
        <v>2576</v>
      </c>
      <c r="E23" s="403">
        <f t="shared" si="2"/>
        <v>-0.01</v>
      </c>
      <c r="F23" s="338" t="str">
        <f t="shared" si="1"/>
        <v>是</v>
      </c>
    </row>
    <row r="24" ht="32.1" customHeight="1" spans="1:6">
      <c r="A24" s="409" t="s">
        <v>48</v>
      </c>
      <c r="B24" s="552" t="s">
        <v>49</v>
      </c>
      <c r="C24" s="553">
        <v>38</v>
      </c>
      <c r="D24" s="554">
        <v>4768</v>
      </c>
      <c r="E24" s="403">
        <f t="shared" si="2"/>
        <v>124.474</v>
      </c>
      <c r="F24" s="338" t="str">
        <f t="shared" si="1"/>
        <v>是</v>
      </c>
    </row>
    <row r="25" ht="32.1" customHeight="1" spans="1:6">
      <c r="A25" s="409" t="s">
        <v>50</v>
      </c>
      <c r="B25" s="552" t="s">
        <v>51</v>
      </c>
      <c r="C25" s="553">
        <v>6181</v>
      </c>
      <c r="D25" s="554">
        <v>1074</v>
      </c>
      <c r="E25" s="403">
        <f t="shared" si="2"/>
        <v>-0.826</v>
      </c>
      <c r="F25" s="338" t="str">
        <f t="shared" si="1"/>
        <v>是</v>
      </c>
    </row>
    <row r="26" customFormat="1" ht="32.1" hidden="1" customHeight="1" spans="1:6">
      <c r="A26" s="555" t="s">
        <v>52</v>
      </c>
      <c r="B26" s="556" t="s">
        <v>53</v>
      </c>
      <c r="C26" s="553">
        <v>294</v>
      </c>
      <c r="D26" s="554">
        <v>291</v>
      </c>
      <c r="E26" s="403">
        <f t="shared" si="2"/>
        <v>-0.01</v>
      </c>
      <c r="F26" s="338" t="str">
        <f t="shared" si="1"/>
        <v>是</v>
      </c>
    </row>
    <row r="27" ht="32.1" customHeight="1" spans="1:6">
      <c r="A27" s="409" t="s">
        <v>54</v>
      </c>
      <c r="B27" s="552" t="s">
        <v>55</v>
      </c>
      <c r="C27" s="553">
        <v>627</v>
      </c>
      <c r="D27" s="554">
        <v>621</v>
      </c>
      <c r="E27" s="403">
        <f t="shared" ref="E27:E37" si="3">D27/C27-1</f>
        <v>-0.01</v>
      </c>
      <c r="F27" s="338" t="str">
        <f t="shared" si="1"/>
        <v>是</v>
      </c>
    </row>
    <row r="28" ht="32.1" customHeight="1" spans="1:6">
      <c r="A28" s="409" t="s">
        <v>56</v>
      </c>
      <c r="B28" s="552" t="s">
        <v>57</v>
      </c>
      <c r="C28" s="553">
        <v>1093</v>
      </c>
      <c r="D28" s="554">
        <v>1090</v>
      </c>
      <c r="E28" s="403">
        <f t="shared" si="3"/>
        <v>-0.003</v>
      </c>
      <c r="F28" s="338" t="str">
        <f t="shared" si="1"/>
        <v>是</v>
      </c>
    </row>
    <row r="29" ht="32.1" customHeight="1" spans="1:6">
      <c r="A29" s="409"/>
      <c r="B29" s="552"/>
      <c r="C29" s="429"/>
      <c r="D29" s="429"/>
      <c r="E29" s="403"/>
      <c r="F29" s="338" t="str">
        <f t="shared" si="1"/>
        <v>是</v>
      </c>
    </row>
    <row r="30" s="396" customFormat="1" ht="32.1" customHeight="1" spans="1:6">
      <c r="A30" s="559"/>
      <c r="B30" s="560" t="s">
        <v>132</v>
      </c>
      <c r="C30" s="430">
        <f>C4+C20</f>
        <v>39728</v>
      </c>
      <c r="D30" s="430">
        <f>D4+D20</f>
        <v>40926</v>
      </c>
      <c r="E30" s="403">
        <f t="shared" si="3"/>
        <v>0.03</v>
      </c>
      <c r="F30" s="338" t="str">
        <f t="shared" si="1"/>
        <v>是</v>
      </c>
    </row>
    <row r="31" ht="32.1" customHeight="1" spans="1:6">
      <c r="A31" s="407">
        <v>105</v>
      </c>
      <c r="B31" s="561" t="s">
        <v>59</v>
      </c>
      <c r="C31" s="430">
        <v>15261</v>
      </c>
      <c r="D31" s="430">
        <f>7370-800</f>
        <v>6570</v>
      </c>
      <c r="E31" s="403">
        <f t="shared" si="3"/>
        <v>-0.569</v>
      </c>
      <c r="F31" s="338" t="str">
        <f t="shared" si="1"/>
        <v>是</v>
      </c>
    </row>
    <row r="32" ht="32.1" customHeight="1" spans="1:6">
      <c r="A32" s="562">
        <v>110</v>
      </c>
      <c r="B32" s="563" t="s">
        <v>60</v>
      </c>
      <c r="C32" s="430">
        <f>SUM(C33:C39)</f>
        <v>154790</v>
      </c>
      <c r="D32" s="430">
        <f>SUM(D33:D39)</f>
        <v>156290</v>
      </c>
      <c r="E32" s="403">
        <f t="shared" si="3"/>
        <v>0.01</v>
      </c>
      <c r="F32" s="338" t="str">
        <f t="shared" si="1"/>
        <v>是</v>
      </c>
    </row>
    <row r="33" ht="32.1" customHeight="1" spans="1:6">
      <c r="A33" s="436">
        <v>11001</v>
      </c>
      <c r="B33" s="382" t="s">
        <v>61</v>
      </c>
      <c r="C33" s="429">
        <v>2530</v>
      </c>
      <c r="D33" s="429">
        <v>2530</v>
      </c>
      <c r="E33" s="403">
        <f t="shared" si="3"/>
        <v>0</v>
      </c>
      <c r="F33" s="338" t="str">
        <f t="shared" si="1"/>
        <v>是</v>
      </c>
    </row>
    <row r="34" ht="32.1" customHeight="1" spans="1:6">
      <c r="A34" s="436"/>
      <c r="B34" s="382" t="s">
        <v>62</v>
      </c>
      <c r="C34" s="429">
        <v>131853</v>
      </c>
      <c r="D34" s="429">
        <v>142815</v>
      </c>
      <c r="E34" s="403">
        <f t="shared" si="3"/>
        <v>0.083</v>
      </c>
      <c r="F34" s="338" t="str">
        <f t="shared" si="1"/>
        <v>是</v>
      </c>
    </row>
    <row r="35" ht="32.1" customHeight="1" spans="1:6">
      <c r="A35" s="436">
        <v>11006</v>
      </c>
      <c r="B35" s="382" t="s">
        <v>133</v>
      </c>
      <c r="C35" s="516"/>
      <c r="D35" s="516"/>
      <c r="E35" s="403"/>
      <c r="F35" s="338" t="str">
        <f>IF(LEN(A35)=3,"是",IF(B35&lt;&gt;"",IF(SUM(C36:D36)&lt;&gt;0,"是","否"),"是"))</f>
        <v>是</v>
      </c>
    </row>
    <row r="36" ht="32.1" customHeight="1" spans="1:6">
      <c r="A36" s="436">
        <v>11008</v>
      </c>
      <c r="B36" s="382" t="s">
        <v>63</v>
      </c>
      <c r="C36" s="429">
        <v>2164</v>
      </c>
      <c r="D36" s="429">
        <v>2945</v>
      </c>
      <c r="E36" s="403">
        <f t="shared" si="3"/>
        <v>0.361</v>
      </c>
      <c r="F36" s="338" t="str">
        <f>IF(LEN(A36)=3,"是",IF(B36&lt;&gt;"",IF(SUM(C37:D37)&lt;&gt;0,"是","否"),"是"))</f>
        <v>是</v>
      </c>
    </row>
    <row r="37" ht="32.1" customHeight="1" spans="1:6">
      <c r="A37" s="436">
        <v>11009</v>
      </c>
      <c r="B37" s="382" t="s">
        <v>64</v>
      </c>
      <c r="C37" s="429">
        <v>18243</v>
      </c>
      <c r="D37" s="429">
        <v>8000</v>
      </c>
      <c r="E37" s="403">
        <f t="shared" si="3"/>
        <v>-0.561</v>
      </c>
      <c r="F37" s="338" t="e">
        <f>IF(LEN(A37)=3,"是",IF(B37&lt;&gt;"",IF(SUM(#REF!)&lt;&gt;0,"是","否"),"是"))</f>
        <v>#REF!</v>
      </c>
    </row>
    <row r="38" s="546" customFormat="1" ht="32.1" hidden="1" customHeight="1" spans="1:6">
      <c r="A38" s="564">
        <v>11013</v>
      </c>
      <c r="B38" s="565" t="s">
        <v>65</v>
      </c>
      <c r="C38" s="429"/>
      <c r="D38" s="429"/>
      <c r="E38" s="403"/>
      <c r="F38" s="338" t="str">
        <f t="shared" si="1"/>
        <v>否</v>
      </c>
    </row>
    <row r="39" s="547" customFormat="1" ht="32.1" customHeight="1" spans="1:6">
      <c r="A39" s="436">
        <v>11015</v>
      </c>
      <c r="B39" s="386" t="s">
        <v>66</v>
      </c>
      <c r="C39" s="566"/>
      <c r="D39" s="566"/>
      <c r="E39" s="403"/>
      <c r="F39" s="338" t="str">
        <f>IF(LEN(A39)=3,"是",IF(B39&lt;&gt;"",IF(SUM(C40:D40)&lt;&gt;0,"是","否"),"是"))</f>
        <v>是</v>
      </c>
    </row>
    <row r="40" ht="32.1" customHeight="1" spans="1:6">
      <c r="A40" s="567"/>
      <c r="B40" s="568" t="s">
        <v>67</v>
      </c>
      <c r="C40" s="430">
        <f>C30+C31+C32</f>
        <v>209779</v>
      </c>
      <c r="D40" s="430">
        <f>D30+D31+D32</f>
        <v>203786</v>
      </c>
      <c r="E40" s="403">
        <f>D40/C40-1</f>
        <v>-0.029</v>
      </c>
      <c r="F40" s="338" t="e">
        <f>IF(LEN(A40)=3,"是",IF(B40&lt;&gt;"",IF(SUM(#REF!)&lt;&gt;0,"是","否"),"是"))</f>
        <v>#REF!</v>
      </c>
    </row>
    <row r="41" spans="4:4">
      <c r="D41" s="544"/>
    </row>
    <row r="42" spans="4:4">
      <c r="D42" s="544"/>
    </row>
    <row r="43" spans="4:4">
      <c r="D43" s="544"/>
    </row>
    <row r="44" spans="4:4">
      <c r="D44" s="544"/>
    </row>
  </sheetData>
  <autoFilter ref="A3:F40">
    <filterColumn colId="5">
      <customFilters>
        <customFilter operator="equal" val="是"/>
      </customFilters>
    </filterColumn>
    <extLst/>
  </autoFilter>
  <mergeCells count="1">
    <mergeCell ref="B1:E1"/>
  </mergeCells>
  <conditionalFormatting sqref="E2">
    <cfRule type="cellIs" dxfId="0" priority="50" stopIfTrue="1" operator="lessThanOrEqual">
      <formula>-1</formula>
    </cfRule>
  </conditionalFormatting>
  <conditionalFormatting sqref="C4:D4">
    <cfRule type="expression" dxfId="1" priority="14" stopIfTrue="1">
      <formula>"len($A:$A)=3"</formula>
    </cfRule>
  </conditionalFormatting>
  <conditionalFormatting sqref="D29">
    <cfRule type="expression" dxfId="1" priority="4" stopIfTrue="1">
      <formula>"len($A:$A)=3"</formula>
    </cfRule>
  </conditionalFormatting>
  <conditionalFormatting sqref="A31:B31">
    <cfRule type="expression" dxfId="1" priority="56" stopIfTrue="1">
      <formula>"len($A:$A)=3"</formula>
    </cfRule>
  </conditionalFormatting>
  <conditionalFormatting sqref="C31">
    <cfRule type="expression" dxfId="1" priority="11" stopIfTrue="1">
      <formula>"len($A:$A)=3"</formula>
    </cfRule>
  </conditionalFormatting>
  <conditionalFormatting sqref="D31">
    <cfRule type="expression" dxfId="1" priority="3" stopIfTrue="1">
      <formula>"len($A:$A)=3"</formula>
    </cfRule>
  </conditionalFormatting>
  <conditionalFormatting sqref="C36:D36">
    <cfRule type="expression" dxfId="1" priority="17" stopIfTrue="1">
      <formula>"len($A:$A)=3"</formula>
    </cfRule>
  </conditionalFormatting>
  <conditionalFormatting sqref="D38">
    <cfRule type="expression" dxfId="1" priority="5" stopIfTrue="1">
      <formula>"len($A:$A)=3"</formula>
    </cfRule>
    <cfRule type="expression" dxfId="1" priority="7" stopIfTrue="1">
      <formula>"len($A:$A)=3"</formula>
    </cfRule>
  </conditionalFormatting>
  <conditionalFormatting sqref="B4:B6">
    <cfRule type="expression" dxfId="1" priority="49" stopIfTrue="1">
      <formula>"len($A:$A)=3"</formula>
    </cfRule>
  </conditionalFormatting>
  <conditionalFormatting sqref="B7:B8">
    <cfRule type="expression" dxfId="1" priority="48" stopIfTrue="1">
      <formula>"len($A:$A)=3"</formula>
    </cfRule>
  </conditionalFormatting>
  <conditionalFormatting sqref="B38:B39">
    <cfRule type="expression" dxfId="1" priority="24" stopIfTrue="1">
      <formula>"len($A:$A)=3"</formula>
    </cfRule>
    <cfRule type="expression" dxfId="1" priority="25" stopIfTrue="1">
      <formula>"len($A:$A)=3"</formula>
    </cfRule>
  </conditionalFormatting>
  <conditionalFormatting sqref="C33:C34">
    <cfRule type="expression" dxfId="1" priority="9" stopIfTrue="1">
      <formula>"len($A:$A)=3"</formula>
    </cfRule>
  </conditionalFormatting>
  <conditionalFormatting sqref="C36:C37">
    <cfRule type="expression" dxfId="1" priority="8" stopIfTrue="1">
      <formula>"len($A:$A)=3"</formula>
    </cfRule>
  </conditionalFormatting>
  <conditionalFormatting sqref="D33:D34">
    <cfRule type="expression" dxfId="1" priority="2" stopIfTrue="1">
      <formula>"len($A:$A)=3"</formula>
    </cfRule>
  </conditionalFormatting>
  <conditionalFormatting sqref="D36:D37">
    <cfRule type="expression" dxfId="1" priority="1" stopIfTrue="1">
      <formula>"len($A:$A)=3"</formula>
    </cfRule>
  </conditionalFormatting>
  <conditionalFormatting sqref="F4:F58">
    <cfRule type="cellIs" dxfId="2" priority="40" stopIfTrue="1" operator="lessThan">
      <formula>0</formula>
    </cfRule>
  </conditionalFormatting>
  <conditionalFormatting sqref="A4:B28">
    <cfRule type="expression" dxfId="1" priority="46" stopIfTrue="1">
      <formula>"len($A:$A)=3"</formula>
    </cfRule>
  </conditionalFormatting>
  <conditionalFormatting sqref="C4:D4 C20:D20 C29">
    <cfRule type="expression" dxfId="1" priority="12" stopIfTrue="1">
      <formula>"len($A:$A)=3"</formula>
    </cfRule>
  </conditionalFormatting>
  <conditionalFormatting sqref="A29:B29 B40:B58 C41:C58 D41:D44">
    <cfRule type="expression" dxfId="1" priority="57" stopIfTrue="1">
      <formula>"len($A:$A)=3"</formula>
    </cfRule>
  </conditionalFormatting>
  <conditionalFormatting sqref="B29 B31">
    <cfRule type="expression" dxfId="1" priority="69" stopIfTrue="1">
      <formula>"len($A:$A)=3"</formula>
    </cfRule>
  </conditionalFormatting>
  <conditionalFormatting sqref="C31:C32 C33:D34 D32">
    <cfRule type="expression" dxfId="1" priority="15" stopIfTrue="1">
      <formula>"len($A:$A)=3"</formula>
    </cfRule>
  </conditionalFormatting>
  <conditionalFormatting sqref="D31 D33:D34">
    <cfRule type="expression" dxfId="1" priority="6" stopIfTrue="1">
      <formula>"len($A:$A)=3"</formula>
    </cfRule>
  </conditionalFormatting>
  <conditionalFormatting sqref="A32:B32 A35:B35">
    <cfRule type="expression" dxfId="1" priority="29" stopIfTrue="1">
      <formula>"len($A:$A)=3"</formula>
    </cfRule>
  </conditionalFormatting>
  <conditionalFormatting sqref="B32:B34 B39">
    <cfRule type="expression" dxfId="1" priority="30" stopIfTrue="1">
      <formula>"len($A:$A)=3"</formula>
    </cfRule>
  </conditionalFormatting>
  <conditionalFormatting sqref="C32:D34">
    <cfRule type="expression" dxfId="1" priority="10" stopIfTrue="1">
      <formula>"len($A:$A)=3"</formula>
    </cfRule>
  </conditionalFormatting>
  <conditionalFormatting sqref="A33:B34">
    <cfRule type="expression" dxfId="1" priority="28" stopIfTrue="1">
      <formula>"len($A:$A)=3"</formula>
    </cfRule>
  </conditionalFormatting>
  <conditionalFormatting sqref="A36:B44">
    <cfRule type="expression" dxfId="1" priority="26" stopIfTrue="1">
      <formula>"len($A:$A)=3"</formula>
    </cfRule>
  </conditionalFormatting>
  <conditionalFormatting sqref="A38:B39">
    <cfRule type="expression" dxfId="1" priority="23" stopIfTrue="1">
      <formula>"len($A:$A)=3"</formula>
    </cfRule>
  </conditionalFormatting>
  <conditionalFormatting sqref="C38 C40:D40">
    <cfRule type="expression" dxfId="1" priority="13" stopIfTrue="1">
      <formula>"len($A:$A)=3"</formula>
    </cfRule>
    <cfRule type="expression" dxfId="1" priority="1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A2" sqref="A2:F2"/>
    </sheetView>
  </sheetViews>
  <sheetFormatPr defaultColWidth="8.87962962962963" defaultRowHeight="14.4" outlineLevelCol="5"/>
  <cols>
    <col min="1" max="1" width="8.87962962962963" style="65"/>
    <col min="2" max="2" width="49.3796296296296" style="65" customWidth="1"/>
    <col min="3" max="6" width="20.6296296296296" style="65" customWidth="1"/>
    <col min="7" max="16384" width="8.87962962962963" style="65"/>
  </cols>
  <sheetData>
    <row r="1" s="65" customFormat="1" spans="1:1">
      <c r="A1" s="81"/>
    </row>
    <row r="2" s="65" customFormat="1" ht="45" customHeight="1" spans="1:6">
      <c r="A2" s="68" t="s">
        <v>3353</v>
      </c>
      <c r="B2" s="68"/>
      <c r="C2" s="68"/>
      <c r="D2" s="68"/>
      <c r="E2" s="68"/>
      <c r="F2" s="68"/>
    </row>
    <row r="3" s="66" customFormat="1" ht="18" customHeight="1" spans="2:6">
      <c r="B3" s="82" t="s">
        <v>3268</v>
      </c>
      <c r="C3" s="83"/>
      <c r="D3" s="83"/>
      <c r="E3" s="83"/>
      <c r="F3" s="83"/>
    </row>
    <row r="4" s="66" customFormat="1" ht="30" customHeight="1" spans="1:6">
      <c r="A4" s="71" t="s">
        <v>3</v>
      </c>
      <c r="B4" s="71"/>
      <c r="C4" s="72" t="s">
        <v>3274</v>
      </c>
      <c r="D4" s="72" t="s">
        <v>3323</v>
      </c>
      <c r="E4" s="72" t="s">
        <v>3324</v>
      </c>
      <c r="F4" s="72" t="s">
        <v>3354</v>
      </c>
    </row>
    <row r="5" s="66" customFormat="1" ht="30" customHeight="1" spans="1:6">
      <c r="A5" s="84" t="s">
        <v>3355</v>
      </c>
      <c r="B5" s="84"/>
      <c r="C5" s="85" t="s">
        <v>3275</v>
      </c>
      <c r="D5" s="86"/>
      <c r="E5" s="86"/>
      <c r="F5" s="86"/>
    </row>
    <row r="6" s="66" customFormat="1" ht="30" customHeight="1" spans="1:6">
      <c r="A6" s="87" t="s">
        <v>3356</v>
      </c>
      <c r="B6" s="87"/>
      <c r="C6" s="85" t="s">
        <v>3276</v>
      </c>
      <c r="D6" s="86"/>
      <c r="E6" s="86"/>
      <c r="F6" s="86"/>
    </row>
    <row r="7" s="66" customFormat="1" ht="30" customHeight="1" spans="1:6">
      <c r="A7" s="87" t="s">
        <v>3357</v>
      </c>
      <c r="B7" s="87"/>
      <c r="C7" s="85" t="s">
        <v>3277</v>
      </c>
      <c r="D7" s="86"/>
      <c r="E7" s="86"/>
      <c r="F7" s="86"/>
    </row>
    <row r="8" s="66" customFormat="1" ht="30" customHeight="1" spans="1:6">
      <c r="A8" s="88" t="s">
        <v>3358</v>
      </c>
      <c r="B8" s="88"/>
      <c r="C8" s="85" t="s">
        <v>3278</v>
      </c>
      <c r="D8" s="86"/>
      <c r="E8" s="86"/>
      <c r="F8" s="86"/>
    </row>
    <row r="9" s="66" customFormat="1" ht="30" customHeight="1" spans="1:6">
      <c r="A9" s="87" t="s">
        <v>3356</v>
      </c>
      <c r="B9" s="87"/>
      <c r="C9" s="85" t="s">
        <v>3279</v>
      </c>
      <c r="D9" s="86"/>
      <c r="E9" s="86"/>
      <c r="F9" s="86"/>
    </row>
    <row r="10" s="66" customFormat="1" ht="30" customHeight="1" spans="1:6">
      <c r="A10" s="87" t="s">
        <v>3357</v>
      </c>
      <c r="B10" s="87"/>
      <c r="C10" s="85" t="s">
        <v>3280</v>
      </c>
      <c r="D10" s="86"/>
      <c r="E10" s="86"/>
      <c r="F10" s="86"/>
    </row>
    <row r="11" s="67" customFormat="1" ht="41" customHeight="1" spans="1:6">
      <c r="A11" s="80" t="s">
        <v>3359</v>
      </c>
      <c r="B11" s="80"/>
      <c r="C11" s="80"/>
      <c r="D11" s="80"/>
      <c r="E11" s="80"/>
      <c r="F11" s="80"/>
    </row>
    <row r="14" s="65" customFormat="1" ht="19.2" spans="1:1">
      <c r="A14" s="89"/>
    </row>
    <row r="15" s="65" customFormat="1" ht="19" customHeight="1" spans="1:1">
      <c r="A15" s="90"/>
    </row>
    <row r="16" s="65" customFormat="1" ht="29" customHeight="1"/>
    <row r="17" s="65" customFormat="1" ht="29" customHeight="1"/>
    <row r="18" s="65" customFormat="1" ht="29" customHeight="1"/>
    <row r="19" s="65" customFormat="1" ht="29" customHeight="1"/>
    <row r="20" s="65" customFormat="1" ht="30" customHeight="1" spans="1:1">
      <c r="A20" s="90"/>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workbookViewId="0">
      <selection activeCell="F7" sqref="F7"/>
    </sheetView>
  </sheetViews>
  <sheetFormatPr defaultColWidth="8.87962962962963" defaultRowHeight="14.4" outlineLevelRow="7" outlineLevelCol="5"/>
  <cols>
    <col min="1" max="1" width="8.87962962962963" style="65"/>
    <col min="2" max="6" width="24.212962962963" style="65" customWidth="1"/>
    <col min="7" max="16384" width="8.87962962962963" style="65"/>
  </cols>
  <sheetData>
    <row r="1" s="65" customFormat="1" ht="24" customHeight="1"/>
    <row r="2" s="65" customFormat="1" ht="26.4" spans="1:6">
      <c r="A2" s="68" t="s">
        <v>3360</v>
      </c>
      <c r="B2" s="69"/>
      <c r="C2" s="69"/>
      <c r="D2" s="69"/>
      <c r="E2" s="69"/>
      <c r="F2" s="69"/>
    </row>
    <row r="3" s="65" customFormat="1" ht="23" customHeight="1" spans="1:6">
      <c r="A3" s="70" t="s">
        <v>3268</v>
      </c>
      <c r="B3" s="70"/>
      <c r="C3" s="70"/>
      <c r="D3" s="70"/>
      <c r="E3" s="70"/>
      <c r="F3" s="70"/>
    </row>
    <row r="4" s="66" customFormat="1" ht="30" customHeight="1" spans="1:6">
      <c r="A4" s="71" t="s">
        <v>3361</v>
      </c>
      <c r="B4" s="72" t="s">
        <v>3228</v>
      </c>
      <c r="C4" s="72" t="s">
        <v>3362</v>
      </c>
      <c r="D4" s="72" t="s">
        <v>3363</v>
      </c>
      <c r="E4" s="72" t="s">
        <v>3364</v>
      </c>
      <c r="F4" s="72" t="s">
        <v>3365</v>
      </c>
    </row>
    <row r="5" s="66" customFormat="1" ht="45" customHeight="1" spans="1:6">
      <c r="A5" s="73">
        <v>1</v>
      </c>
      <c r="B5" s="74" t="s">
        <v>3366</v>
      </c>
      <c r="C5" s="75" t="s">
        <v>3367</v>
      </c>
      <c r="D5" s="75" t="s">
        <v>3368</v>
      </c>
      <c r="E5" s="75" t="s">
        <v>3369</v>
      </c>
      <c r="F5" s="76" t="s">
        <v>3370</v>
      </c>
    </row>
    <row r="6" s="66" customFormat="1" ht="45" customHeight="1" spans="1:6">
      <c r="A6" s="73">
        <v>2</v>
      </c>
      <c r="B6" s="74" t="s">
        <v>3371</v>
      </c>
      <c r="C6" s="75" t="s">
        <v>3372</v>
      </c>
      <c r="D6" s="75" t="s">
        <v>3373</v>
      </c>
      <c r="E6" s="75" t="s">
        <v>3369</v>
      </c>
      <c r="F6" s="77"/>
    </row>
    <row r="7" s="66" customFormat="1" ht="105" customHeight="1" spans="1:6">
      <c r="A7" s="73" t="s">
        <v>3374</v>
      </c>
      <c r="B7" s="78"/>
      <c r="C7" s="75"/>
      <c r="D7" s="75"/>
      <c r="E7" s="75"/>
      <c r="F7" s="79"/>
    </row>
    <row r="8" s="67" customFormat="1" ht="33" customHeight="1" spans="1:6">
      <c r="A8" s="80" t="s">
        <v>3375</v>
      </c>
      <c r="B8" s="80"/>
      <c r="C8" s="80"/>
      <c r="D8" s="80"/>
      <c r="E8" s="80"/>
      <c r="F8" s="80"/>
    </row>
  </sheetData>
  <mergeCells count="4">
    <mergeCell ref="A2:F2"/>
    <mergeCell ref="A3:F3"/>
    <mergeCell ref="A8:F8"/>
    <mergeCell ref="F5:F6"/>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4"/>
  <sheetViews>
    <sheetView topLeftCell="A4" workbookViewId="0">
      <selection activeCell="I7" sqref="I7"/>
    </sheetView>
  </sheetViews>
  <sheetFormatPr defaultColWidth="8" defaultRowHeight="12"/>
  <cols>
    <col min="1" max="1" width="25.3796296296296" style="11"/>
    <col min="2" max="2" width="23.7777777777778" style="11" customWidth="1"/>
    <col min="3" max="5" width="20.6296296296296" style="9" customWidth="1"/>
    <col min="6" max="6" width="14.3333333333333" style="9" customWidth="1"/>
    <col min="7" max="7" width="20.6296296296296" style="9" customWidth="1"/>
    <col min="8" max="8" width="13.3333333333333" style="12" customWidth="1"/>
    <col min="9" max="9" width="13.3333333333333" style="9" customWidth="1"/>
    <col min="10" max="10" width="15.4444444444444" style="9" customWidth="1"/>
    <col min="11" max="16384" width="8" style="9"/>
  </cols>
  <sheetData>
    <row r="1" spans="1:10">
      <c r="A1" s="13"/>
      <c r="B1" s="13"/>
      <c r="C1" s="12"/>
      <c r="D1" s="12"/>
      <c r="E1" s="12"/>
      <c r="F1" s="12"/>
      <c r="G1" s="12"/>
      <c r="I1" s="12"/>
      <c r="J1" s="12"/>
    </row>
    <row r="2" s="9" customFormat="1" ht="39" customHeight="1" spans="1:10">
      <c r="A2" s="14" t="s">
        <v>3376</v>
      </c>
      <c r="B2" s="14"/>
      <c r="C2" s="15"/>
      <c r="D2" s="15"/>
      <c r="E2" s="15"/>
      <c r="F2" s="15"/>
      <c r="G2" s="15"/>
      <c r="H2" s="15"/>
      <c r="I2" s="15"/>
      <c r="J2" s="15"/>
    </row>
    <row r="3" s="9" customFormat="1" ht="23" customHeight="1" spans="1:10">
      <c r="A3" s="16"/>
      <c r="B3" s="13"/>
      <c r="C3" s="12"/>
      <c r="D3" s="12"/>
      <c r="E3" s="12"/>
      <c r="F3" s="12"/>
      <c r="G3" s="12"/>
      <c r="H3" s="12"/>
      <c r="I3" s="12"/>
      <c r="J3" s="12"/>
    </row>
    <row r="4" s="10" customFormat="1" ht="44.25" customHeight="1" spans="1:10">
      <c r="A4" s="17" t="s">
        <v>3377</v>
      </c>
      <c r="B4" s="17" t="s">
        <v>3378</v>
      </c>
      <c r="C4" s="17" t="s">
        <v>3379</v>
      </c>
      <c r="D4" s="17" t="s">
        <v>3380</v>
      </c>
      <c r="E4" s="17" t="s">
        <v>3381</v>
      </c>
      <c r="F4" s="17" t="s">
        <v>3382</v>
      </c>
      <c r="G4" s="17" t="s">
        <v>3383</v>
      </c>
      <c r="H4" s="17" t="s">
        <v>3384</v>
      </c>
      <c r="I4" s="17" t="s">
        <v>3385</v>
      </c>
      <c r="J4" s="17" t="s">
        <v>3386</v>
      </c>
    </row>
    <row r="5" s="9" customFormat="1" ht="17.4" spans="1:10">
      <c r="A5" s="18">
        <v>1</v>
      </c>
      <c r="B5" s="18">
        <v>2</v>
      </c>
      <c r="C5" s="18">
        <v>3</v>
      </c>
      <c r="D5" s="18">
        <v>4</v>
      </c>
      <c r="E5" s="18">
        <v>5</v>
      </c>
      <c r="F5" s="18">
        <v>6</v>
      </c>
      <c r="G5" s="18">
        <v>7</v>
      </c>
      <c r="H5" s="18">
        <v>8</v>
      </c>
      <c r="I5" s="18">
        <v>9</v>
      </c>
      <c r="J5" s="18">
        <v>10</v>
      </c>
    </row>
    <row r="6" s="9" customFormat="1" ht="82" customHeight="1" spans="1:10">
      <c r="A6" s="19" t="s">
        <v>3387</v>
      </c>
      <c r="B6" s="19" t="s">
        <v>3388</v>
      </c>
      <c r="C6" s="20" t="s">
        <v>3389</v>
      </c>
      <c r="D6" s="20" t="s">
        <v>3390</v>
      </c>
      <c r="E6" s="20" t="s">
        <v>3391</v>
      </c>
      <c r="F6" s="21" t="s">
        <v>3392</v>
      </c>
      <c r="G6" s="20" t="s">
        <v>3393</v>
      </c>
      <c r="H6" s="21" t="s">
        <v>3394</v>
      </c>
      <c r="I6" s="23" t="s">
        <v>3395</v>
      </c>
      <c r="J6" s="19" t="s">
        <v>3396</v>
      </c>
    </row>
    <row r="7" s="9" customFormat="1" ht="82" customHeight="1" spans="1:10">
      <c r="A7" s="19"/>
      <c r="B7" s="19"/>
      <c r="C7" s="20" t="s">
        <v>3389</v>
      </c>
      <c r="D7" s="20" t="s">
        <v>3397</v>
      </c>
      <c r="E7" s="20" t="s">
        <v>3398</v>
      </c>
      <c r="F7" s="21" t="s">
        <v>3399</v>
      </c>
      <c r="G7" s="20" t="s">
        <v>3400</v>
      </c>
      <c r="H7" s="21" t="s">
        <v>3401</v>
      </c>
      <c r="I7" s="22" t="s">
        <v>3402</v>
      </c>
      <c r="J7" s="20" t="s">
        <v>3403</v>
      </c>
    </row>
    <row r="8" s="9" customFormat="1" ht="54" customHeight="1" spans="1:10">
      <c r="A8" s="19"/>
      <c r="B8" s="19"/>
      <c r="C8" s="20" t="s">
        <v>3404</v>
      </c>
      <c r="D8" s="20" t="s">
        <v>3405</v>
      </c>
      <c r="E8" s="20" t="s">
        <v>3406</v>
      </c>
      <c r="F8" s="21" t="s">
        <v>3399</v>
      </c>
      <c r="G8" s="20" t="s">
        <v>3407</v>
      </c>
      <c r="H8" s="21"/>
      <c r="I8" s="20" t="s">
        <v>3408</v>
      </c>
      <c r="J8" s="20" t="s">
        <v>3409</v>
      </c>
    </row>
    <row r="9" s="9" customFormat="1" ht="22" customHeight="1" spans="1:10">
      <c r="A9" s="19" t="s">
        <v>3410</v>
      </c>
      <c r="B9" s="19" t="s">
        <v>3411</v>
      </c>
      <c r="C9" s="22" t="s">
        <v>3389</v>
      </c>
      <c r="D9" s="22" t="s">
        <v>3390</v>
      </c>
      <c r="E9" s="22" t="s">
        <v>3412</v>
      </c>
      <c r="F9" s="21" t="s">
        <v>3392</v>
      </c>
      <c r="G9" s="22" t="s">
        <v>3413</v>
      </c>
      <c r="H9" s="21" t="s">
        <v>3414</v>
      </c>
      <c r="I9" s="23" t="s">
        <v>3395</v>
      </c>
      <c r="J9" s="19" t="s">
        <v>3415</v>
      </c>
    </row>
    <row r="10" s="9" customFormat="1" ht="22" customHeight="1" spans="1:10">
      <c r="A10" s="19"/>
      <c r="B10" s="19"/>
      <c r="C10" s="22" t="s">
        <v>3389</v>
      </c>
      <c r="D10" s="22" t="s">
        <v>3397</v>
      </c>
      <c r="E10" s="22" t="s">
        <v>3416</v>
      </c>
      <c r="F10" s="21" t="s">
        <v>3399</v>
      </c>
      <c r="G10" s="22" t="s">
        <v>3417</v>
      </c>
      <c r="H10" s="21" t="s">
        <v>3401</v>
      </c>
      <c r="I10" s="22" t="s">
        <v>3402</v>
      </c>
      <c r="J10" s="22" t="s">
        <v>3418</v>
      </c>
    </row>
    <row r="11" s="9" customFormat="1" ht="22" customHeight="1" spans="1:10">
      <c r="A11" s="19"/>
      <c r="B11" s="19"/>
      <c r="C11" s="23" t="s">
        <v>3404</v>
      </c>
      <c r="D11" s="23" t="s">
        <v>3419</v>
      </c>
      <c r="E11" s="23" t="s">
        <v>3420</v>
      </c>
      <c r="F11" s="21" t="s">
        <v>3392</v>
      </c>
      <c r="G11" s="24">
        <v>0.7</v>
      </c>
      <c r="H11" s="21" t="s">
        <v>3421</v>
      </c>
      <c r="I11" s="23" t="s">
        <v>3395</v>
      </c>
      <c r="J11" s="23" t="s">
        <v>3422</v>
      </c>
    </row>
    <row r="12" s="9" customFormat="1" ht="22" customHeight="1" spans="1:10">
      <c r="A12" s="25" t="s">
        <v>3423</v>
      </c>
      <c r="B12" s="26" t="s">
        <v>3424</v>
      </c>
      <c r="C12" s="22" t="s">
        <v>3389</v>
      </c>
      <c r="D12" s="22" t="s">
        <v>3390</v>
      </c>
      <c r="E12" s="22" t="s">
        <v>3425</v>
      </c>
      <c r="F12" s="21" t="s">
        <v>3392</v>
      </c>
      <c r="G12" s="22" t="s">
        <v>3426</v>
      </c>
      <c r="H12" s="21" t="s">
        <v>3414</v>
      </c>
      <c r="I12" s="23" t="s">
        <v>3395</v>
      </c>
      <c r="J12" s="19" t="s">
        <v>3427</v>
      </c>
    </row>
    <row r="13" s="9" customFormat="1" ht="22" customHeight="1" spans="1:10">
      <c r="A13" s="27"/>
      <c r="B13" s="26"/>
      <c r="C13" s="22" t="s">
        <v>3389</v>
      </c>
      <c r="D13" s="22" t="s">
        <v>3397</v>
      </c>
      <c r="E13" s="22" t="s">
        <v>3428</v>
      </c>
      <c r="F13" s="21" t="s">
        <v>3399</v>
      </c>
      <c r="G13" s="22" t="s">
        <v>3417</v>
      </c>
      <c r="H13" s="21" t="s">
        <v>3401</v>
      </c>
      <c r="I13" s="22" t="s">
        <v>3402</v>
      </c>
      <c r="J13" s="22" t="s">
        <v>3429</v>
      </c>
    </row>
    <row r="14" s="9" customFormat="1" ht="66" customHeight="1" spans="1:10">
      <c r="A14" s="28"/>
      <c r="B14" s="26"/>
      <c r="C14" s="23" t="s">
        <v>3404</v>
      </c>
      <c r="D14" s="23" t="s">
        <v>3419</v>
      </c>
      <c r="E14" s="23" t="s">
        <v>3430</v>
      </c>
      <c r="F14" s="21" t="s">
        <v>3392</v>
      </c>
      <c r="G14" s="24">
        <v>0.95</v>
      </c>
      <c r="H14" s="21" t="s">
        <v>3421</v>
      </c>
      <c r="I14" s="23" t="s">
        <v>3395</v>
      </c>
      <c r="J14" s="23" t="s">
        <v>3431</v>
      </c>
    </row>
    <row r="15" s="9" customFormat="1" ht="22" customHeight="1" spans="1:10">
      <c r="A15" s="19" t="s">
        <v>3432</v>
      </c>
      <c r="B15" s="19" t="s">
        <v>3433</v>
      </c>
      <c r="C15" s="22" t="s">
        <v>3389</v>
      </c>
      <c r="D15" s="22" t="s">
        <v>3390</v>
      </c>
      <c r="E15" s="22" t="s">
        <v>3434</v>
      </c>
      <c r="F15" s="21" t="s">
        <v>3392</v>
      </c>
      <c r="G15" s="22" t="s">
        <v>3435</v>
      </c>
      <c r="H15" s="21" t="s">
        <v>3414</v>
      </c>
      <c r="I15" s="23" t="s">
        <v>3395</v>
      </c>
      <c r="J15" s="19" t="s">
        <v>3436</v>
      </c>
    </row>
    <row r="16" s="9" customFormat="1" ht="22" customHeight="1" spans="1:10">
      <c r="A16" s="19"/>
      <c r="B16" s="19"/>
      <c r="C16" s="22" t="s">
        <v>3389</v>
      </c>
      <c r="D16" s="22" t="s">
        <v>3397</v>
      </c>
      <c r="E16" s="22" t="s">
        <v>3437</v>
      </c>
      <c r="F16" s="21" t="s">
        <v>3399</v>
      </c>
      <c r="G16" s="22" t="s">
        <v>3417</v>
      </c>
      <c r="H16" s="21" t="s">
        <v>3401</v>
      </c>
      <c r="I16" s="22" t="s">
        <v>3402</v>
      </c>
      <c r="J16" s="22" t="s">
        <v>3438</v>
      </c>
    </row>
    <row r="17" s="9" customFormat="1" ht="22" customHeight="1" spans="1:10">
      <c r="A17" s="19"/>
      <c r="B17" s="19"/>
      <c r="C17" s="23" t="s">
        <v>3439</v>
      </c>
      <c r="D17" s="23" t="s">
        <v>3440</v>
      </c>
      <c r="E17" s="23" t="s">
        <v>3441</v>
      </c>
      <c r="F17" s="21" t="s">
        <v>3392</v>
      </c>
      <c r="G17" s="23" t="s">
        <v>3442</v>
      </c>
      <c r="H17" s="21" t="s">
        <v>3421</v>
      </c>
      <c r="I17" s="23" t="s">
        <v>3395</v>
      </c>
      <c r="J17" s="23" t="s">
        <v>3443</v>
      </c>
    </row>
    <row r="18" s="9" customFormat="1" ht="22" customHeight="1" spans="1:10">
      <c r="A18" s="29" t="s">
        <v>3444</v>
      </c>
      <c r="B18" s="19" t="s">
        <v>3445</v>
      </c>
      <c r="C18" s="22" t="s">
        <v>3389</v>
      </c>
      <c r="D18" s="22" t="s">
        <v>3446</v>
      </c>
      <c r="E18" s="19" t="s">
        <v>3447</v>
      </c>
      <c r="F18" s="21" t="s">
        <v>3392</v>
      </c>
      <c r="G18" s="30">
        <v>1</v>
      </c>
      <c r="H18" s="21" t="s">
        <v>3421</v>
      </c>
      <c r="I18" s="23" t="s">
        <v>3395</v>
      </c>
      <c r="J18" s="19" t="s">
        <v>3448</v>
      </c>
    </row>
    <row r="19" s="9" customFormat="1" ht="22" customHeight="1" spans="1:10">
      <c r="A19" s="31"/>
      <c r="B19" s="19"/>
      <c r="C19" s="22" t="s">
        <v>3389</v>
      </c>
      <c r="D19" s="22" t="s">
        <v>3397</v>
      </c>
      <c r="E19" s="19" t="s">
        <v>3449</v>
      </c>
      <c r="F19" s="21" t="s">
        <v>3392</v>
      </c>
      <c r="G19" s="30">
        <v>1</v>
      </c>
      <c r="H19" s="21" t="s">
        <v>3421</v>
      </c>
      <c r="I19" s="23" t="s">
        <v>3395</v>
      </c>
      <c r="J19" s="19" t="s">
        <v>3450</v>
      </c>
    </row>
    <row r="20" s="9" customFormat="1" ht="22" customHeight="1" spans="1:10">
      <c r="A20" s="32"/>
      <c r="B20" s="19"/>
      <c r="C20" s="23" t="s">
        <v>3439</v>
      </c>
      <c r="D20" s="23" t="s">
        <v>3440</v>
      </c>
      <c r="E20" s="19" t="s">
        <v>3451</v>
      </c>
      <c r="F20" s="21" t="s">
        <v>3392</v>
      </c>
      <c r="G20" s="30">
        <v>0.95</v>
      </c>
      <c r="H20" s="21" t="s">
        <v>3421</v>
      </c>
      <c r="I20" s="23" t="s">
        <v>3395</v>
      </c>
      <c r="J20" s="19" t="s">
        <v>3452</v>
      </c>
    </row>
    <row r="21" s="9" customFormat="1" ht="22" customHeight="1" spans="1:10">
      <c r="A21" s="33" t="s">
        <v>3453</v>
      </c>
      <c r="B21" s="19" t="s">
        <v>3454</v>
      </c>
      <c r="C21" s="19" t="s">
        <v>3389</v>
      </c>
      <c r="D21" s="19" t="s">
        <v>3390</v>
      </c>
      <c r="E21" s="19" t="s">
        <v>3455</v>
      </c>
      <c r="F21" s="21" t="s">
        <v>3392</v>
      </c>
      <c r="G21" s="19" t="s">
        <v>3456</v>
      </c>
      <c r="H21" s="21" t="s">
        <v>3457</v>
      </c>
      <c r="I21" s="23" t="s">
        <v>3395</v>
      </c>
      <c r="J21" s="19" t="s">
        <v>3458</v>
      </c>
    </row>
    <row r="22" s="9" customFormat="1" ht="22" customHeight="1" spans="1:10">
      <c r="A22" s="34"/>
      <c r="B22" s="19"/>
      <c r="C22" s="19" t="s">
        <v>3389</v>
      </c>
      <c r="D22" s="19" t="s">
        <v>3446</v>
      </c>
      <c r="E22" s="19" t="s">
        <v>3459</v>
      </c>
      <c r="F22" s="21" t="s">
        <v>3392</v>
      </c>
      <c r="G22" s="19" t="s">
        <v>3460</v>
      </c>
      <c r="H22" s="21" t="s">
        <v>3461</v>
      </c>
      <c r="I22" s="23" t="s">
        <v>3395</v>
      </c>
      <c r="J22" s="19" t="s">
        <v>3462</v>
      </c>
    </row>
    <row r="23" s="9" customFormat="1" ht="22" customHeight="1" spans="1:10">
      <c r="A23" s="34"/>
      <c r="B23" s="19"/>
      <c r="C23" s="19" t="s">
        <v>3389</v>
      </c>
      <c r="D23" s="19" t="s">
        <v>3397</v>
      </c>
      <c r="E23" s="19" t="s">
        <v>3463</v>
      </c>
      <c r="F23" s="21" t="s">
        <v>3392</v>
      </c>
      <c r="G23" s="19" t="s">
        <v>3464</v>
      </c>
      <c r="H23" s="21" t="s">
        <v>3465</v>
      </c>
      <c r="I23" s="23" t="s">
        <v>3395</v>
      </c>
      <c r="J23" s="19" t="s">
        <v>3466</v>
      </c>
    </row>
    <row r="24" s="9" customFormat="1" ht="22" customHeight="1" spans="1:10">
      <c r="A24" s="35" t="s">
        <v>3467</v>
      </c>
      <c r="B24" s="19" t="s">
        <v>3468</v>
      </c>
      <c r="C24" s="19" t="s">
        <v>3389</v>
      </c>
      <c r="D24" s="19" t="s">
        <v>3390</v>
      </c>
      <c r="E24" s="19" t="s">
        <v>3455</v>
      </c>
      <c r="F24" s="21" t="s">
        <v>3392</v>
      </c>
      <c r="G24" s="19" t="s">
        <v>3469</v>
      </c>
      <c r="H24" s="19" t="s">
        <v>3457</v>
      </c>
      <c r="I24" s="23" t="s">
        <v>3395</v>
      </c>
      <c r="J24" s="19" t="s">
        <v>3458</v>
      </c>
    </row>
    <row r="25" s="9" customFormat="1" ht="22" customHeight="1" spans="1:10">
      <c r="A25" s="36"/>
      <c r="B25" s="19"/>
      <c r="C25" s="19" t="s">
        <v>3389</v>
      </c>
      <c r="D25" s="19" t="s">
        <v>3446</v>
      </c>
      <c r="E25" s="19" t="s">
        <v>3459</v>
      </c>
      <c r="F25" s="21" t="s">
        <v>3392</v>
      </c>
      <c r="G25" s="19" t="s">
        <v>3470</v>
      </c>
      <c r="H25" s="19" t="s">
        <v>3461</v>
      </c>
      <c r="I25" s="23" t="s">
        <v>3395</v>
      </c>
      <c r="J25" s="19" t="s">
        <v>3462</v>
      </c>
    </row>
    <row r="26" s="9" customFormat="1" ht="22" customHeight="1" spans="1:10">
      <c r="A26" s="37"/>
      <c r="B26" s="19"/>
      <c r="C26" s="19" t="s">
        <v>3389</v>
      </c>
      <c r="D26" s="19" t="s">
        <v>3397</v>
      </c>
      <c r="E26" s="19" t="s">
        <v>3463</v>
      </c>
      <c r="F26" s="21" t="s">
        <v>3392</v>
      </c>
      <c r="G26" s="19" t="s">
        <v>3464</v>
      </c>
      <c r="H26" s="19" t="s">
        <v>3465</v>
      </c>
      <c r="I26" s="23" t="s">
        <v>3395</v>
      </c>
      <c r="J26" s="19" t="s">
        <v>3466</v>
      </c>
    </row>
    <row r="27" s="9" customFormat="1" ht="22" customHeight="1" spans="1:10">
      <c r="A27" s="35" t="s">
        <v>3471</v>
      </c>
      <c r="B27" s="19" t="s">
        <v>3472</v>
      </c>
      <c r="C27" s="19" t="s">
        <v>3389</v>
      </c>
      <c r="D27" s="19" t="s">
        <v>3390</v>
      </c>
      <c r="E27" s="19" t="s">
        <v>3455</v>
      </c>
      <c r="F27" s="21" t="s">
        <v>3392</v>
      </c>
      <c r="G27" s="19" t="s">
        <v>3473</v>
      </c>
      <c r="H27" s="21" t="s">
        <v>3457</v>
      </c>
      <c r="I27" s="23" t="s">
        <v>3395</v>
      </c>
      <c r="J27" s="19" t="s">
        <v>3474</v>
      </c>
    </row>
    <row r="28" s="9" customFormat="1" ht="22" customHeight="1" spans="1:10">
      <c r="A28" s="36"/>
      <c r="B28" s="19"/>
      <c r="C28" s="19" t="s">
        <v>3389</v>
      </c>
      <c r="D28" s="19" t="s">
        <v>3446</v>
      </c>
      <c r="E28" s="19" t="s">
        <v>3459</v>
      </c>
      <c r="F28" s="21" t="s">
        <v>3392</v>
      </c>
      <c r="G28" s="19">
        <v>885.63</v>
      </c>
      <c r="H28" s="21" t="s">
        <v>3461</v>
      </c>
      <c r="I28" s="23" t="s">
        <v>3395</v>
      </c>
      <c r="J28" s="19" t="s">
        <v>3462</v>
      </c>
    </row>
    <row r="29" s="9" customFormat="1" ht="22" customHeight="1" spans="1:10">
      <c r="A29" s="37"/>
      <c r="B29" s="19"/>
      <c r="C29" s="19" t="s">
        <v>3389</v>
      </c>
      <c r="D29" s="19" t="s">
        <v>3397</v>
      </c>
      <c r="E29" s="19" t="s">
        <v>3463</v>
      </c>
      <c r="F29" s="21" t="s">
        <v>3399</v>
      </c>
      <c r="G29" s="19" t="s">
        <v>3475</v>
      </c>
      <c r="H29" s="21" t="s">
        <v>3401</v>
      </c>
      <c r="I29" s="23" t="s">
        <v>3395</v>
      </c>
      <c r="J29" s="19" t="s">
        <v>3466</v>
      </c>
    </row>
    <row r="30" s="9" customFormat="1" ht="22" customHeight="1" spans="1:10">
      <c r="A30" s="38" t="s">
        <v>3476</v>
      </c>
      <c r="B30" s="19" t="s">
        <v>3477</v>
      </c>
      <c r="C30" s="19" t="s">
        <v>3389</v>
      </c>
      <c r="D30" s="19" t="s">
        <v>3390</v>
      </c>
      <c r="E30" s="19" t="s">
        <v>3455</v>
      </c>
      <c r="F30" s="21" t="s">
        <v>3392</v>
      </c>
      <c r="G30" s="19" t="s">
        <v>3478</v>
      </c>
      <c r="H30" s="21" t="s">
        <v>3457</v>
      </c>
      <c r="I30" s="23" t="s">
        <v>3395</v>
      </c>
      <c r="J30" s="19" t="s">
        <v>3479</v>
      </c>
    </row>
    <row r="31" s="9" customFormat="1" ht="22" customHeight="1" spans="1:10">
      <c r="A31" s="38"/>
      <c r="B31" s="19"/>
      <c r="C31" s="19" t="s">
        <v>3389</v>
      </c>
      <c r="D31" s="19" t="s">
        <v>3446</v>
      </c>
      <c r="E31" s="19" t="s">
        <v>3459</v>
      </c>
      <c r="F31" s="21" t="s">
        <v>3392</v>
      </c>
      <c r="G31" s="19" t="s">
        <v>3480</v>
      </c>
      <c r="H31" s="21" t="s">
        <v>3461</v>
      </c>
      <c r="I31" s="23" t="s">
        <v>3395</v>
      </c>
      <c r="J31" s="19">
        <v>0</v>
      </c>
    </row>
    <row r="32" s="9" customFormat="1" ht="22" customHeight="1" spans="1:10">
      <c r="A32" s="38"/>
      <c r="B32" s="19"/>
      <c r="C32" s="19" t="s">
        <v>3389</v>
      </c>
      <c r="D32" s="19" t="s">
        <v>3397</v>
      </c>
      <c r="E32" s="19" t="s">
        <v>3463</v>
      </c>
      <c r="F32" s="21" t="s">
        <v>3392</v>
      </c>
      <c r="G32" s="19" t="s">
        <v>3481</v>
      </c>
      <c r="H32" s="21" t="s">
        <v>3465</v>
      </c>
      <c r="I32" s="23" t="s">
        <v>3395</v>
      </c>
      <c r="J32" s="19" t="s">
        <v>3482</v>
      </c>
    </row>
    <row r="33" s="9" customFormat="1" ht="22" customHeight="1" spans="1:10">
      <c r="A33" s="39" t="s">
        <v>3483</v>
      </c>
      <c r="B33" s="19" t="s">
        <v>3484</v>
      </c>
      <c r="C33" s="19" t="s">
        <v>3389</v>
      </c>
      <c r="D33" s="19" t="s">
        <v>3390</v>
      </c>
      <c r="E33" s="19" t="s">
        <v>3485</v>
      </c>
      <c r="F33" s="21" t="s">
        <v>3392</v>
      </c>
      <c r="G33" s="19" t="s">
        <v>3486</v>
      </c>
      <c r="H33" s="21" t="s">
        <v>3457</v>
      </c>
      <c r="I33" s="23" t="s">
        <v>3395</v>
      </c>
      <c r="J33" s="19" t="s">
        <v>3479</v>
      </c>
    </row>
    <row r="34" s="9" customFormat="1" ht="22" customHeight="1" spans="1:10">
      <c r="A34" s="39"/>
      <c r="B34" s="19"/>
      <c r="C34" s="19" t="s">
        <v>3389</v>
      </c>
      <c r="D34" s="19" t="s">
        <v>3446</v>
      </c>
      <c r="E34" s="19" t="s">
        <v>3487</v>
      </c>
      <c r="F34" s="21" t="s">
        <v>3392</v>
      </c>
      <c r="G34" s="19" t="s">
        <v>3488</v>
      </c>
      <c r="H34" s="21" t="s">
        <v>3461</v>
      </c>
      <c r="I34" s="23" t="s">
        <v>3395</v>
      </c>
      <c r="J34" s="19" t="s">
        <v>3489</v>
      </c>
    </row>
    <row r="35" s="9" customFormat="1" ht="22" customHeight="1" spans="1:10">
      <c r="A35" s="39"/>
      <c r="B35" s="19"/>
      <c r="C35" s="19" t="s">
        <v>3389</v>
      </c>
      <c r="D35" s="19" t="s">
        <v>3397</v>
      </c>
      <c r="E35" s="19" t="s">
        <v>3463</v>
      </c>
      <c r="F35" s="21" t="s">
        <v>3399</v>
      </c>
      <c r="G35" s="40" t="s">
        <v>3475</v>
      </c>
      <c r="H35" s="20" t="s">
        <v>3401</v>
      </c>
      <c r="I35" s="23" t="s">
        <v>3395</v>
      </c>
      <c r="J35" s="19" t="s">
        <v>3490</v>
      </c>
    </row>
    <row r="36" s="9" customFormat="1" ht="22" customHeight="1" spans="1:10">
      <c r="A36" s="35" t="s">
        <v>3491</v>
      </c>
      <c r="B36" s="19" t="s">
        <v>3492</v>
      </c>
      <c r="C36" s="19" t="s">
        <v>3389</v>
      </c>
      <c r="D36" s="19" t="s">
        <v>3390</v>
      </c>
      <c r="E36" s="19" t="s">
        <v>3455</v>
      </c>
      <c r="F36" s="21" t="s">
        <v>3392</v>
      </c>
      <c r="G36" s="19" t="s">
        <v>3493</v>
      </c>
      <c r="H36" s="21" t="s">
        <v>3457</v>
      </c>
      <c r="I36" s="23" t="s">
        <v>3395</v>
      </c>
      <c r="J36" s="19" t="s">
        <v>3494</v>
      </c>
    </row>
    <row r="37" s="9" customFormat="1" ht="22" customHeight="1" spans="1:10">
      <c r="A37" s="36"/>
      <c r="B37" s="19"/>
      <c r="C37" s="19" t="s">
        <v>3389</v>
      </c>
      <c r="D37" s="19" t="s">
        <v>3446</v>
      </c>
      <c r="E37" s="19" t="s">
        <v>3459</v>
      </c>
      <c r="F37" s="21" t="s">
        <v>3392</v>
      </c>
      <c r="G37" s="19">
        <v>1274</v>
      </c>
      <c r="H37" s="21" t="s">
        <v>3461</v>
      </c>
      <c r="I37" s="23" t="s">
        <v>3395</v>
      </c>
      <c r="J37" s="19" t="s">
        <v>3495</v>
      </c>
    </row>
    <row r="38" s="9" customFormat="1" ht="22" customHeight="1" spans="1:10">
      <c r="A38" s="37"/>
      <c r="B38" s="19"/>
      <c r="C38" s="19" t="s">
        <v>3389</v>
      </c>
      <c r="D38" s="19" t="s">
        <v>3397</v>
      </c>
      <c r="E38" s="19" t="s">
        <v>3463</v>
      </c>
      <c r="F38" s="21" t="s">
        <v>3399</v>
      </c>
      <c r="G38" s="19" t="s">
        <v>3466</v>
      </c>
      <c r="H38" s="20" t="s">
        <v>3394</v>
      </c>
      <c r="I38" s="23" t="s">
        <v>3395</v>
      </c>
      <c r="J38" s="19" t="s">
        <v>3496</v>
      </c>
    </row>
    <row r="39" s="9" customFormat="1" ht="22" customHeight="1" spans="1:10">
      <c r="A39" s="35" t="s">
        <v>3497</v>
      </c>
      <c r="B39" s="19" t="s">
        <v>3498</v>
      </c>
      <c r="C39" s="19" t="s">
        <v>3389</v>
      </c>
      <c r="D39" s="19" t="s">
        <v>3390</v>
      </c>
      <c r="E39" s="19" t="s">
        <v>3455</v>
      </c>
      <c r="F39" s="21" t="s">
        <v>3392</v>
      </c>
      <c r="G39" s="19" t="s">
        <v>3499</v>
      </c>
      <c r="H39" s="19" t="s">
        <v>3500</v>
      </c>
      <c r="I39" s="23" t="s">
        <v>3395</v>
      </c>
      <c r="J39" s="19" t="s">
        <v>3500</v>
      </c>
    </row>
    <row r="40" s="9" customFormat="1" ht="22" customHeight="1" spans="1:10">
      <c r="A40" s="36"/>
      <c r="B40" s="19"/>
      <c r="C40" s="19" t="s">
        <v>3389</v>
      </c>
      <c r="D40" s="19" t="s">
        <v>3446</v>
      </c>
      <c r="E40" s="19" t="s">
        <v>3459</v>
      </c>
      <c r="F40" s="21" t="s">
        <v>3392</v>
      </c>
      <c r="G40" s="19" t="s">
        <v>3501</v>
      </c>
      <c r="H40" s="19" t="s">
        <v>3502</v>
      </c>
      <c r="I40" s="23" t="s">
        <v>3395</v>
      </c>
      <c r="J40" s="19" t="s">
        <v>3502</v>
      </c>
    </row>
    <row r="41" s="9" customFormat="1" ht="22" customHeight="1" spans="1:10">
      <c r="A41" s="37"/>
      <c r="B41" s="19"/>
      <c r="C41" s="19" t="s">
        <v>3389</v>
      </c>
      <c r="D41" s="19" t="s">
        <v>3397</v>
      </c>
      <c r="E41" s="19" t="s">
        <v>3463</v>
      </c>
      <c r="F41" s="21" t="s">
        <v>3399</v>
      </c>
      <c r="G41" s="19" t="s">
        <v>3466</v>
      </c>
      <c r="H41" s="19"/>
      <c r="I41" s="23" t="s">
        <v>3395</v>
      </c>
      <c r="J41" s="19"/>
    </row>
    <row r="42" s="9" customFormat="1" ht="22" customHeight="1" spans="1:10">
      <c r="A42" s="35" t="s">
        <v>3503</v>
      </c>
      <c r="B42" s="19" t="s">
        <v>3504</v>
      </c>
      <c r="C42" s="19" t="s">
        <v>3389</v>
      </c>
      <c r="D42" s="19" t="s">
        <v>3390</v>
      </c>
      <c r="E42" s="19" t="s">
        <v>3455</v>
      </c>
      <c r="F42" s="21" t="s">
        <v>3392</v>
      </c>
      <c r="G42" s="19" t="s">
        <v>3505</v>
      </c>
      <c r="H42" s="19" t="s">
        <v>3506</v>
      </c>
      <c r="I42" s="23" t="s">
        <v>3395</v>
      </c>
      <c r="J42" s="18"/>
    </row>
    <row r="43" s="9" customFormat="1" ht="22" customHeight="1" spans="1:10">
      <c r="A43" s="36"/>
      <c r="B43" s="19"/>
      <c r="C43" s="19" t="s">
        <v>3389</v>
      </c>
      <c r="D43" s="19" t="s">
        <v>3446</v>
      </c>
      <c r="E43" s="19" t="s">
        <v>3459</v>
      </c>
      <c r="F43" s="21" t="s">
        <v>3392</v>
      </c>
      <c r="G43" s="19" t="s">
        <v>3507</v>
      </c>
      <c r="H43" s="19" t="s">
        <v>3462</v>
      </c>
      <c r="I43" s="23" t="s">
        <v>3395</v>
      </c>
      <c r="J43" s="18"/>
    </row>
    <row r="44" s="9" customFormat="1" ht="22" customHeight="1" spans="1:10">
      <c r="A44" s="37"/>
      <c r="B44" s="19"/>
      <c r="C44" s="19" t="s">
        <v>3389</v>
      </c>
      <c r="D44" s="19" t="s">
        <v>3397</v>
      </c>
      <c r="E44" s="19" t="s">
        <v>3463</v>
      </c>
      <c r="F44" s="21" t="s">
        <v>3399</v>
      </c>
      <c r="G44" s="19" t="s">
        <v>3466</v>
      </c>
      <c r="H44" s="19" t="s">
        <v>3496</v>
      </c>
      <c r="I44" s="23" t="s">
        <v>3395</v>
      </c>
      <c r="J44" s="18"/>
    </row>
    <row r="45" s="9" customFormat="1" ht="22" customHeight="1" spans="1:10">
      <c r="A45" s="35" t="s">
        <v>3508</v>
      </c>
      <c r="B45" s="19" t="s">
        <v>3509</v>
      </c>
      <c r="C45" s="19" t="s">
        <v>3389</v>
      </c>
      <c r="D45" s="19" t="s">
        <v>3390</v>
      </c>
      <c r="E45" s="19" t="s">
        <v>3510</v>
      </c>
      <c r="F45" s="21" t="s">
        <v>3392</v>
      </c>
      <c r="G45" s="19" t="s">
        <v>3511</v>
      </c>
      <c r="H45" s="19" t="s">
        <v>3512</v>
      </c>
      <c r="I45" s="23" t="s">
        <v>3395</v>
      </c>
      <c r="J45" s="18"/>
    </row>
    <row r="46" s="9" customFormat="1" ht="22" customHeight="1" spans="1:10">
      <c r="A46" s="36"/>
      <c r="B46" s="19"/>
      <c r="C46" s="19" t="s">
        <v>3389</v>
      </c>
      <c r="D46" s="19" t="s">
        <v>3446</v>
      </c>
      <c r="E46" s="19" t="s">
        <v>3513</v>
      </c>
      <c r="F46" s="21" t="s">
        <v>3392</v>
      </c>
      <c r="G46" s="19" t="s">
        <v>3514</v>
      </c>
      <c r="H46" s="19" t="s">
        <v>3515</v>
      </c>
      <c r="I46" s="23" t="s">
        <v>3395</v>
      </c>
      <c r="J46" s="18"/>
    </row>
    <row r="47" s="9" customFormat="1" ht="22" customHeight="1" spans="1:10">
      <c r="A47" s="37"/>
      <c r="B47" s="19"/>
      <c r="C47" s="19" t="s">
        <v>3389</v>
      </c>
      <c r="D47" s="19" t="s">
        <v>3397</v>
      </c>
      <c r="E47" s="19" t="s">
        <v>3463</v>
      </c>
      <c r="F47" s="21" t="s">
        <v>3399</v>
      </c>
      <c r="G47" s="19" t="s">
        <v>3466</v>
      </c>
      <c r="H47" s="19"/>
      <c r="I47" s="23" t="s">
        <v>3395</v>
      </c>
      <c r="J47" s="18"/>
    </row>
    <row r="48" s="9" customFormat="1" ht="22" customHeight="1" spans="1:10">
      <c r="A48" s="35" t="s">
        <v>3516</v>
      </c>
      <c r="B48" s="19" t="s">
        <v>3517</v>
      </c>
      <c r="C48" s="19" t="s">
        <v>3389</v>
      </c>
      <c r="D48" s="19" t="s">
        <v>3390</v>
      </c>
      <c r="E48" s="19" t="s">
        <v>3510</v>
      </c>
      <c r="F48" s="21" t="s">
        <v>3392</v>
      </c>
      <c r="G48" s="19" t="s">
        <v>3518</v>
      </c>
      <c r="H48" s="19" t="s">
        <v>3512</v>
      </c>
      <c r="I48" s="23" t="s">
        <v>3395</v>
      </c>
      <c r="J48" s="18"/>
    </row>
    <row r="49" ht="22" customHeight="1" spans="1:10">
      <c r="A49" s="36"/>
      <c r="B49" s="19"/>
      <c r="C49" s="19" t="s">
        <v>3389</v>
      </c>
      <c r="D49" s="19" t="s">
        <v>3446</v>
      </c>
      <c r="E49" s="19" t="s">
        <v>3513</v>
      </c>
      <c r="F49" s="21" t="s">
        <v>3392</v>
      </c>
      <c r="G49" s="19" t="s">
        <v>3519</v>
      </c>
      <c r="H49" s="19" t="s">
        <v>3515</v>
      </c>
      <c r="I49" s="23" t="s">
        <v>3395</v>
      </c>
      <c r="J49" s="18"/>
    </row>
    <row r="50" ht="22" customHeight="1" spans="1:10">
      <c r="A50" s="37"/>
      <c r="B50" s="19"/>
      <c r="C50" s="19" t="s">
        <v>3389</v>
      </c>
      <c r="D50" s="19" t="s">
        <v>3397</v>
      </c>
      <c r="E50" s="19" t="s">
        <v>3463</v>
      </c>
      <c r="F50" s="21" t="s">
        <v>3399</v>
      </c>
      <c r="G50" s="19" t="s">
        <v>3466</v>
      </c>
      <c r="H50" s="19"/>
      <c r="I50" s="23" t="s">
        <v>3395</v>
      </c>
      <c r="J50" s="18"/>
    </row>
    <row r="51" ht="22" customHeight="1" spans="1:10">
      <c r="A51" s="33" t="s">
        <v>3520</v>
      </c>
      <c r="B51" s="19" t="s">
        <v>3521</v>
      </c>
      <c r="C51" s="19" t="s">
        <v>3389</v>
      </c>
      <c r="D51" s="19" t="s">
        <v>3390</v>
      </c>
      <c r="E51" s="19" t="s">
        <v>3510</v>
      </c>
      <c r="F51" s="21" t="s">
        <v>3392</v>
      </c>
      <c r="G51" s="19" t="s">
        <v>3522</v>
      </c>
      <c r="H51" s="19" t="s">
        <v>3512</v>
      </c>
      <c r="I51" s="23" t="s">
        <v>3395</v>
      </c>
      <c r="J51" s="18"/>
    </row>
    <row r="52" ht="22" customHeight="1" spans="1:10">
      <c r="A52" s="34"/>
      <c r="B52" s="19"/>
      <c r="C52" s="19" t="s">
        <v>3389</v>
      </c>
      <c r="D52" s="19" t="s">
        <v>3446</v>
      </c>
      <c r="E52" s="19" t="s">
        <v>3513</v>
      </c>
      <c r="F52" s="21" t="s">
        <v>3392</v>
      </c>
      <c r="G52" s="19" t="s">
        <v>3523</v>
      </c>
      <c r="H52" s="19" t="s">
        <v>3515</v>
      </c>
      <c r="I52" s="23" t="s">
        <v>3395</v>
      </c>
      <c r="J52" s="18"/>
    </row>
    <row r="53" ht="22" customHeight="1" spans="1:10">
      <c r="A53" s="41"/>
      <c r="B53" s="19"/>
      <c r="C53" s="19" t="s">
        <v>3389</v>
      </c>
      <c r="D53" s="19" t="s">
        <v>3397</v>
      </c>
      <c r="E53" s="19" t="s">
        <v>3463</v>
      </c>
      <c r="F53" s="21" t="s">
        <v>3399</v>
      </c>
      <c r="G53" s="19" t="s">
        <v>3466</v>
      </c>
      <c r="H53" s="19"/>
      <c r="I53" s="23" t="s">
        <v>3395</v>
      </c>
      <c r="J53" s="18"/>
    </row>
    <row r="54" ht="22" customHeight="1" spans="1:10">
      <c r="A54" s="33" t="s">
        <v>3524</v>
      </c>
      <c r="B54" s="19" t="s">
        <v>3525</v>
      </c>
      <c r="C54" s="42" t="s">
        <v>3389</v>
      </c>
      <c r="D54" s="42" t="s">
        <v>3397</v>
      </c>
      <c r="E54" s="42" t="s">
        <v>3526</v>
      </c>
      <c r="F54" s="21" t="s">
        <v>3392</v>
      </c>
      <c r="G54" s="42" t="s">
        <v>3393</v>
      </c>
      <c r="H54" s="43" t="s">
        <v>3527</v>
      </c>
      <c r="I54" s="23" t="s">
        <v>3395</v>
      </c>
      <c r="J54" s="18"/>
    </row>
    <row r="55" ht="22" customHeight="1" spans="1:10">
      <c r="A55" s="34"/>
      <c r="B55" s="19"/>
      <c r="C55" s="42" t="s">
        <v>3404</v>
      </c>
      <c r="D55" s="42" t="s">
        <v>3419</v>
      </c>
      <c r="E55" s="42" t="s">
        <v>3528</v>
      </c>
      <c r="F55" s="21" t="s">
        <v>3392</v>
      </c>
      <c r="G55" s="44" t="s">
        <v>3529</v>
      </c>
      <c r="H55" s="43" t="s">
        <v>3530</v>
      </c>
      <c r="I55" s="23" t="s">
        <v>3395</v>
      </c>
      <c r="J55" s="18"/>
    </row>
    <row r="56" ht="22" customHeight="1" spans="1:10">
      <c r="A56" s="41"/>
      <c r="B56" s="19"/>
      <c r="C56" s="42" t="s">
        <v>3439</v>
      </c>
      <c r="D56" s="42" t="s">
        <v>3440</v>
      </c>
      <c r="E56" s="42" t="s">
        <v>3531</v>
      </c>
      <c r="F56" s="21" t="s">
        <v>3399</v>
      </c>
      <c r="G56" s="45">
        <v>1</v>
      </c>
      <c r="H56" s="43" t="s">
        <v>3532</v>
      </c>
      <c r="I56" s="23" t="s">
        <v>3395</v>
      </c>
      <c r="J56" s="18"/>
    </row>
    <row r="57" ht="22" customHeight="1" spans="1:10">
      <c r="A57" s="38" t="s">
        <v>3533</v>
      </c>
      <c r="B57" s="19" t="s">
        <v>3534</v>
      </c>
      <c r="C57" s="42" t="s">
        <v>3389</v>
      </c>
      <c r="D57" s="42" t="s">
        <v>3397</v>
      </c>
      <c r="E57" s="42" t="s">
        <v>3526</v>
      </c>
      <c r="F57" s="21" t="s">
        <v>3392</v>
      </c>
      <c r="G57" s="42" t="s">
        <v>3393</v>
      </c>
      <c r="H57" s="42" t="s">
        <v>3535</v>
      </c>
      <c r="I57" s="23" t="s">
        <v>3395</v>
      </c>
      <c r="J57" s="18"/>
    </row>
    <row r="58" ht="22" customHeight="1" spans="1:10">
      <c r="A58" s="38"/>
      <c r="B58" s="19"/>
      <c r="C58" s="42" t="s">
        <v>3404</v>
      </c>
      <c r="D58" s="42" t="s">
        <v>3419</v>
      </c>
      <c r="E58" s="42" t="s">
        <v>3536</v>
      </c>
      <c r="F58" s="21" t="s">
        <v>3392</v>
      </c>
      <c r="G58" s="44" t="s">
        <v>3529</v>
      </c>
      <c r="H58" s="42" t="s">
        <v>3535</v>
      </c>
      <c r="I58" s="23" t="s">
        <v>3395</v>
      </c>
      <c r="J58" s="18"/>
    </row>
    <row r="59" ht="22" customHeight="1" spans="1:10">
      <c r="A59" s="38"/>
      <c r="B59" s="19"/>
      <c r="C59" s="42" t="s">
        <v>3439</v>
      </c>
      <c r="D59" s="42" t="s">
        <v>3440</v>
      </c>
      <c r="E59" s="42" t="s">
        <v>3537</v>
      </c>
      <c r="F59" s="21" t="s">
        <v>3399</v>
      </c>
      <c r="G59" s="45">
        <v>1</v>
      </c>
      <c r="H59" s="42" t="s">
        <v>3535</v>
      </c>
      <c r="I59" s="23" t="s">
        <v>3395</v>
      </c>
      <c r="J59" s="18"/>
    </row>
    <row r="60" ht="22" customHeight="1" spans="1:10">
      <c r="A60" s="38" t="s">
        <v>3538</v>
      </c>
      <c r="B60" s="19" t="s">
        <v>3539</v>
      </c>
      <c r="C60" s="42" t="s">
        <v>3389</v>
      </c>
      <c r="D60" s="42" t="s">
        <v>3397</v>
      </c>
      <c r="E60" s="42" t="s">
        <v>3526</v>
      </c>
      <c r="F60" s="21" t="s">
        <v>3392</v>
      </c>
      <c r="G60" s="42" t="s">
        <v>3393</v>
      </c>
      <c r="H60" s="42" t="s">
        <v>3535</v>
      </c>
      <c r="I60" s="23" t="s">
        <v>3395</v>
      </c>
      <c r="J60" s="18"/>
    </row>
    <row r="61" ht="22" customHeight="1" spans="1:10">
      <c r="A61" s="38"/>
      <c r="B61" s="19"/>
      <c r="C61" s="42" t="s">
        <v>3404</v>
      </c>
      <c r="D61" s="42" t="s">
        <v>3419</v>
      </c>
      <c r="E61" s="42" t="s">
        <v>3540</v>
      </c>
      <c r="F61" s="21" t="s">
        <v>3392</v>
      </c>
      <c r="G61" s="42" t="s">
        <v>3541</v>
      </c>
      <c r="H61" s="42" t="s">
        <v>3535</v>
      </c>
      <c r="I61" s="23" t="s">
        <v>3395</v>
      </c>
      <c r="J61" s="18"/>
    </row>
    <row r="62" ht="22" customHeight="1" spans="1:10">
      <c r="A62" s="38"/>
      <c r="B62" s="19"/>
      <c r="C62" s="42" t="s">
        <v>3439</v>
      </c>
      <c r="D62" s="42" t="s">
        <v>3440</v>
      </c>
      <c r="E62" s="42" t="s">
        <v>3542</v>
      </c>
      <c r="F62" s="21" t="s">
        <v>3399</v>
      </c>
      <c r="G62" s="45">
        <v>1</v>
      </c>
      <c r="H62" s="42" t="s">
        <v>3535</v>
      </c>
      <c r="I62" s="23" t="s">
        <v>3395</v>
      </c>
      <c r="J62" s="18"/>
    </row>
    <row r="63" ht="22" customHeight="1" spans="1:10">
      <c r="A63" s="38" t="s">
        <v>3543</v>
      </c>
      <c r="B63" s="19" t="s">
        <v>3544</v>
      </c>
      <c r="C63" s="19" t="s">
        <v>3389</v>
      </c>
      <c r="D63" s="19" t="s">
        <v>3397</v>
      </c>
      <c r="E63" s="19" t="s">
        <v>3526</v>
      </c>
      <c r="F63" s="21" t="s">
        <v>3392</v>
      </c>
      <c r="G63" s="46">
        <v>44166</v>
      </c>
      <c r="H63" s="19" t="s">
        <v>3545</v>
      </c>
      <c r="I63" s="23" t="s">
        <v>3395</v>
      </c>
      <c r="J63" s="18"/>
    </row>
    <row r="64" ht="22" customHeight="1" spans="1:10">
      <c r="A64" s="38"/>
      <c r="B64" s="19"/>
      <c r="C64" s="19" t="s">
        <v>3404</v>
      </c>
      <c r="D64" s="19" t="s">
        <v>3419</v>
      </c>
      <c r="E64" s="19" t="s">
        <v>3546</v>
      </c>
      <c r="F64" s="21" t="s">
        <v>3392</v>
      </c>
      <c r="G64" s="19" t="s">
        <v>3547</v>
      </c>
      <c r="H64" s="19" t="s">
        <v>3545</v>
      </c>
      <c r="I64" s="23" t="s">
        <v>3395</v>
      </c>
      <c r="J64" s="18"/>
    </row>
    <row r="65" ht="22" customHeight="1" spans="1:10">
      <c r="A65" s="38"/>
      <c r="B65" s="19"/>
      <c r="C65" s="19" t="s">
        <v>3439</v>
      </c>
      <c r="D65" s="19" t="s">
        <v>3440</v>
      </c>
      <c r="E65" s="19" t="s">
        <v>3548</v>
      </c>
      <c r="F65" s="21" t="s">
        <v>3399</v>
      </c>
      <c r="G65" s="47" t="s">
        <v>3549</v>
      </c>
      <c r="H65" s="19" t="s">
        <v>3545</v>
      </c>
      <c r="I65" s="23" t="s">
        <v>3395</v>
      </c>
      <c r="J65" s="18"/>
    </row>
    <row r="66" ht="22" customHeight="1" spans="1:10">
      <c r="A66" s="38" t="s">
        <v>3550</v>
      </c>
      <c r="B66" s="19" t="s">
        <v>3551</v>
      </c>
      <c r="C66" s="19" t="s">
        <v>3389</v>
      </c>
      <c r="D66" s="19" t="s">
        <v>3397</v>
      </c>
      <c r="E66" s="19" t="s">
        <v>3526</v>
      </c>
      <c r="F66" s="21" t="s">
        <v>3392</v>
      </c>
      <c r="G66" s="46">
        <v>44166</v>
      </c>
      <c r="H66" s="19" t="s">
        <v>3552</v>
      </c>
      <c r="I66" s="23" t="s">
        <v>3395</v>
      </c>
      <c r="J66" s="18"/>
    </row>
    <row r="67" ht="22" customHeight="1" spans="1:10">
      <c r="A67" s="38"/>
      <c r="B67" s="19"/>
      <c r="C67" s="19" t="s">
        <v>3404</v>
      </c>
      <c r="D67" s="19" t="s">
        <v>3419</v>
      </c>
      <c r="E67" s="19" t="s">
        <v>3553</v>
      </c>
      <c r="F67" s="21" t="s">
        <v>3392</v>
      </c>
      <c r="G67" s="19" t="s">
        <v>3554</v>
      </c>
      <c r="H67" s="19" t="s">
        <v>3552</v>
      </c>
      <c r="I67" s="23" t="s">
        <v>3395</v>
      </c>
      <c r="J67" s="18"/>
    </row>
    <row r="68" ht="22" customHeight="1" spans="1:10">
      <c r="A68" s="38"/>
      <c r="B68" s="19"/>
      <c r="C68" s="19" t="s">
        <v>3439</v>
      </c>
      <c r="D68" s="19" t="s">
        <v>3440</v>
      </c>
      <c r="E68" s="19" t="s">
        <v>3548</v>
      </c>
      <c r="F68" s="21" t="s">
        <v>3399</v>
      </c>
      <c r="G68" s="47" t="s">
        <v>3549</v>
      </c>
      <c r="H68" s="19" t="s">
        <v>3552</v>
      </c>
      <c r="I68" s="23" t="s">
        <v>3395</v>
      </c>
      <c r="J68" s="18"/>
    </row>
    <row r="69" ht="22" customHeight="1" spans="1:10">
      <c r="A69" s="38" t="s">
        <v>3555</v>
      </c>
      <c r="B69" s="48" t="s">
        <v>3556</v>
      </c>
      <c r="C69" s="19" t="s">
        <v>3389</v>
      </c>
      <c r="D69" s="19" t="s">
        <v>3390</v>
      </c>
      <c r="E69" s="19" t="s">
        <v>3557</v>
      </c>
      <c r="F69" s="21" t="s">
        <v>3392</v>
      </c>
      <c r="G69" s="19" t="s">
        <v>3558</v>
      </c>
      <c r="H69" s="19" t="s">
        <v>3559</v>
      </c>
      <c r="I69" s="23" t="s">
        <v>3395</v>
      </c>
      <c r="J69" s="19" t="s">
        <v>3560</v>
      </c>
    </row>
    <row r="70" ht="22" customHeight="1" spans="1:10">
      <c r="A70" s="38"/>
      <c r="B70" s="48"/>
      <c r="C70" s="19" t="s">
        <v>3389</v>
      </c>
      <c r="D70" s="19" t="s">
        <v>3397</v>
      </c>
      <c r="E70" s="19" t="s">
        <v>3561</v>
      </c>
      <c r="F70" s="21" t="s">
        <v>3392</v>
      </c>
      <c r="G70" s="19" t="s">
        <v>3562</v>
      </c>
      <c r="H70" s="19" t="s">
        <v>3559</v>
      </c>
      <c r="I70" s="23" t="s">
        <v>3395</v>
      </c>
      <c r="J70" s="19" t="s">
        <v>3563</v>
      </c>
    </row>
    <row r="71" ht="22" customHeight="1" spans="1:10">
      <c r="A71" s="38"/>
      <c r="B71" s="48"/>
      <c r="C71" s="19" t="s">
        <v>3439</v>
      </c>
      <c r="D71" s="19" t="s">
        <v>3440</v>
      </c>
      <c r="E71" s="19" t="s">
        <v>3564</v>
      </c>
      <c r="F71" s="21" t="s">
        <v>3399</v>
      </c>
      <c r="G71" s="30">
        <v>1</v>
      </c>
      <c r="H71" s="19" t="s">
        <v>3559</v>
      </c>
      <c r="I71" s="23" t="s">
        <v>3395</v>
      </c>
      <c r="J71" s="19" t="s">
        <v>3565</v>
      </c>
    </row>
    <row r="72" ht="22" customHeight="1" spans="1:10">
      <c r="A72" s="38" t="s">
        <v>3566</v>
      </c>
      <c r="B72" s="19" t="s">
        <v>3567</v>
      </c>
      <c r="C72" s="19" t="s">
        <v>3389</v>
      </c>
      <c r="D72" s="19" t="s">
        <v>3390</v>
      </c>
      <c r="E72" s="19" t="s">
        <v>3568</v>
      </c>
      <c r="F72" s="21" t="s">
        <v>3392</v>
      </c>
      <c r="G72" s="19" t="s">
        <v>3569</v>
      </c>
      <c r="H72" s="19" t="s">
        <v>3570</v>
      </c>
      <c r="I72" s="23" t="s">
        <v>3395</v>
      </c>
      <c r="J72" s="19" t="s">
        <v>3571</v>
      </c>
    </row>
    <row r="73" ht="22" customHeight="1" spans="1:10">
      <c r="A73" s="38"/>
      <c r="B73" s="19"/>
      <c r="C73" s="19" t="s">
        <v>3404</v>
      </c>
      <c r="D73" s="19" t="s">
        <v>3419</v>
      </c>
      <c r="E73" s="19" t="s">
        <v>3572</v>
      </c>
      <c r="F73" s="21" t="s">
        <v>3392</v>
      </c>
      <c r="G73" s="30">
        <v>1</v>
      </c>
      <c r="H73" s="19" t="s">
        <v>3570</v>
      </c>
      <c r="I73" s="23" t="s">
        <v>3395</v>
      </c>
      <c r="J73" s="19" t="s">
        <v>3573</v>
      </c>
    </row>
    <row r="74" ht="22" customHeight="1" spans="1:10">
      <c r="A74" s="38"/>
      <c r="B74" s="19"/>
      <c r="C74" s="19" t="s">
        <v>3439</v>
      </c>
      <c r="D74" s="19" t="s">
        <v>3440</v>
      </c>
      <c r="E74" s="19" t="s">
        <v>3574</v>
      </c>
      <c r="F74" s="21" t="s">
        <v>3399</v>
      </c>
      <c r="G74" s="30">
        <v>1</v>
      </c>
      <c r="H74" s="19" t="s">
        <v>3570</v>
      </c>
      <c r="I74" s="23" t="s">
        <v>3395</v>
      </c>
      <c r="J74" s="19" t="s">
        <v>3575</v>
      </c>
    </row>
    <row r="75" ht="22" customHeight="1" spans="1:10">
      <c r="A75" s="38" t="s">
        <v>3576</v>
      </c>
      <c r="B75" s="19" t="s">
        <v>3577</v>
      </c>
      <c r="C75" s="19" t="s">
        <v>3389</v>
      </c>
      <c r="D75" s="19" t="s">
        <v>3390</v>
      </c>
      <c r="E75" s="19" t="s">
        <v>3578</v>
      </c>
      <c r="F75" s="21" t="s">
        <v>3392</v>
      </c>
      <c r="G75" s="19" t="s">
        <v>3579</v>
      </c>
      <c r="H75" s="19" t="s">
        <v>3580</v>
      </c>
      <c r="I75" s="23" t="s">
        <v>3395</v>
      </c>
      <c r="J75" s="19" t="s">
        <v>3581</v>
      </c>
    </row>
    <row r="76" ht="22" customHeight="1" spans="1:10">
      <c r="A76" s="38"/>
      <c r="B76" s="19"/>
      <c r="C76" s="19" t="s">
        <v>3404</v>
      </c>
      <c r="D76" s="19" t="s">
        <v>3582</v>
      </c>
      <c r="E76" s="19" t="s">
        <v>3583</v>
      </c>
      <c r="F76" s="21" t="s">
        <v>3392</v>
      </c>
      <c r="G76" s="19" t="s">
        <v>3584</v>
      </c>
      <c r="H76" s="19" t="s">
        <v>3580</v>
      </c>
      <c r="I76" s="23" t="s">
        <v>3395</v>
      </c>
      <c r="J76" s="19" t="s">
        <v>3585</v>
      </c>
    </row>
    <row r="77" ht="22" customHeight="1" spans="1:10">
      <c r="A77" s="38"/>
      <c r="B77" s="19"/>
      <c r="C77" s="19" t="s">
        <v>3439</v>
      </c>
      <c r="D77" s="19" t="s">
        <v>3440</v>
      </c>
      <c r="E77" s="19" t="s">
        <v>3586</v>
      </c>
      <c r="F77" s="21" t="s">
        <v>3399</v>
      </c>
      <c r="G77" s="30">
        <v>1</v>
      </c>
      <c r="H77" s="19" t="s">
        <v>3580</v>
      </c>
      <c r="I77" s="23" t="s">
        <v>3395</v>
      </c>
      <c r="J77" s="19" t="s">
        <v>3587</v>
      </c>
    </row>
    <row r="78" ht="22" customHeight="1" spans="1:10">
      <c r="A78" s="38" t="s">
        <v>3588</v>
      </c>
      <c r="B78" s="19" t="s">
        <v>3589</v>
      </c>
      <c r="C78" s="19" t="s">
        <v>3389</v>
      </c>
      <c r="D78" s="19" t="s">
        <v>3390</v>
      </c>
      <c r="E78" s="19" t="s">
        <v>3590</v>
      </c>
      <c r="F78" s="21" t="s">
        <v>3392</v>
      </c>
      <c r="G78" s="19" t="s">
        <v>3591</v>
      </c>
      <c r="H78" s="49" t="s">
        <v>3592</v>
      </c>
      <c r="I78" s="23" t="s">
        <v>3395</v>
      </c>
      <c r="J78" s="19" t="s">
        <v>3593</v>
      </c>
    </row>
    <row r="79" ht="22" customHeight="1" spans="1:10">
      <c r="A79" s="38"/>
      <c r="B79" s="19"/>
      <c r="C79" s="19" t="s">
        <v>3404</v>
      </c>
      <c r="D79" s="19" t="s">
        <v>3582</v>
      </c>
      <c r="E79" s="19" t="s">
        <v>3594</v>
      </c>
      <c r="F79" s="21" t="s">
        <v>3392</v>
      </c>
      <c r="G79" s="19" t="s">
        <v>3584</v>
      </c>
      <c r="H79" s="49" t="s">
        <v>3592</v>
      </c>
      <c r="I79" s="23" t="s">
        <v>3395</v>
      </c>
      <c r="J79" s="19" t="s">
        <v>3595</v>
      </c>
    </row>
    <row r="80" ht="22" customHeight="1" spans="1:10">
      <c r="A80" s="38"/>
      <c r="B80" s="19"/>
      <c r="C80" s="19" t="s">
        <v>3439</v>
      </c>
      <c r="D80" s="19" t="s">
        <v>3440</v>
      </c>
      <c r="E80" s="19" t="s">
        <v>3596</v>
      </c>
      <c r="F80" s="21" t="s">
        <v>3399</v>
      </c>
      <c r="G80" s="30">
        <v>1</v>
      </c>
      <c r="H80" s="49" t="s">
        <v>3592</v>
      </c>
      <c r="I80" s="23" t="s">
        <v>3395</v>
      </c>
      <c r="J80" s="19" t="s">
        <v>3597</v>
      </c>
    </row>
    <row r="81" ht="22" customHeight="1" spans="1:10">
      <c r="A81" s="38" t="s">
        <v>3598</v>
      </c>
      <c r="B81" s="19" t="s">
        <v>3599</v>
      </c>
      <c r="C81" s="19" t="s">
        <v>3389</v>
      </c>
      <c r="D81" s="19" t="s">
        <v>3390</v>
      </c>
      <c r="E81" s="19" t="s">
        <v>3590</v>
      </c>
      <c r="F81" s="21" t="s">
        <v>3392</v>
      </c>
      <c r="G81" s="19" t="s">
        <v>3600</v>
      </c>
      <c r="H81" s="49" t="s">
        <v>3592</v>
      </c>
      <c r="I81" s="23" t="s">
        <v>3395</v>
      </c>
      <c r="J81" s="19" t="s">
        <v>3601</v>
      </c>
    </row>
    <row r="82" ht="22" customHeight="1" spans="1:10">
      <c r="A82" s="38"/>
      <c r="B82" s="19"/>
      <c r="C82" s="19" t="s">
        <v>3404</v>
      </c>
      <c r="D82" s="19" t="s">
        <v>3582</v>
      </c>
      <c r="E82" s="19" t="s">
        <v>3594</v>
      </c>
      <c r="F82" s="21" t="s">
        <v>3392</v>
      </c>
      <c r="G82" s="19" t="s">
        <v>3584</v>
      </c>
      <c r="H82" s="49" t="s">
        <v>3592</v>
      </c>
      <c r="I82" s="23" t="s">
        <v>3395</v>
      </c>
      <c r="J82" s="19" t="s">
        <v>3595</v>
      </c>
    </row>
    <row r="83" ht="22" customHeight="1" spans="1:10">
      <c r="A83" s="38"/>
      <c r="B83" s="19"/>
      <c r="C83" s="19" t="s">
        <v>3439</v>
      </c>
      <c r="D83" s="19" t="s">
        <v>3440</v>
      </c>
      <c r="E83" s="19" t="s">
        <v>3596</v>
      </c>
      <c r="F83" s="21" t="s">
        <v>3399</v>
      </c>
      <c r="G83" s="30">
        <v>1</v>
      </c>
      <c r="H83" s="49" t="s">
        <v>3592</v>
      </c>
      <c r="I83" s="23" t="s">
        <v>3395</v>
      </c>
      <c r="J83" s="19" t="s">
        <v>3597</v>
      </c>
    </row>
    <row r="84" ht="22" customHeight="1" spans="1:10">
      <c r="A84" s="38" t="s">
        <v>3602</v>
      </c>
      <c r="B84" s="19" t="s">
        <v>3603</v>
      </c>
      <c r="C84" s="19" t="s">
        <v>3389</v>
      </c>
      <c r="D84" s="19" t="s">
        <v>3390</v>
      </c>
      <c r="E84" s="19" t="s">
        <v>3590</v>
      </c>
      <c r="F84" s="21" t="s">
        <v>3392</v>
      </c>
      <c r="G84" s="19" t="s">
        <v>3600</v>
      </c>
      <c r="H84" s="49" t="s">
        <v>3592</v>
      </c>
      <c r="I84" s="23" t="s">
        <v>3395</v>
      </c>
      <c r="J84" s="19" t="s">
        <v>3601</v>
      </c>
    </row>
    <row r="85" ht="22" customHeight="1" spans="1:10">
      <c r="A85" s="38"/>
      <c r="B85" s="19"/>
      <c r="C85" s="19" t="s">
        <v>3404</v>
      </c>
      <c r="D85" s="19" t="s">
        <v>3582</v>
      </c>
      <c r="E85" s="19" t="s">
        <v>3594</v>
      </c>
      <c r="F85" s="21" t="s">
        <v>3392</v>
      </c>
      <c r="G85" s="19" t="s">
        <v>3584</v>
      </c>
      <c r="H85" s="49" t="s">
        <v>3592</v>
      </c>
      <c r="I85" s="23" t="s">
        <v>3395</v>
      </c>
      <c r="J85" s="19" t="s">
        <v>3595</v>
      </c>
    </row>
    <row r="86" ht="22" customHeight="1" spans="1:10">
      <c r="A86" s="38"/>
      <c r="B86" s="19"/>
      <c r="C86" s="19" t="s">
        <v>3439</v>
      </c>
      <c r="D86" s="19" t="s">
        <v>3440</v>
      </c>
      <c r="E86" s="19" t="s">
        <v>3596</v>
      </c>
      <c r="F86" s="21" t="s">
        <v>3399</v>
      </c>
      <c r="G86" s="30">
        <v>1</v>
      </c>
      <c r="H86" s="49" t="s">
        <v>3592</v>
      </c>
      <c r="I86" s="23" t="s">
        <v>3395</v>
      </c>
      <c r="J86" s="19" t="s">
        <v>3597</v>
      </c>
    </row>
    <row r="87" ht="22" customHeight="1" spans="1:10">
      <c r="A87" s="38" t="s">
        <v>3604</v>
      </c>
      <c r="B87" s="50" t="s">
        <v>3605</v>
      </c>
      <c r="C87" s="19" t="s">
        <v>3389</v>
      </c>
      <c r="D87" s="19" t="s">
        <v>3390</v>
      </c>
      <c r="E87" s="19" t="s">
        <v>3590</v>
      </c>
      <c r="F87" s="21" t="s">
        <v>3392</v>
      </c>
      <c r="G87" s="19" t="s">
        <v>3606</v>
      </c>
      <c r="H87" s="49" t="s">
        <v>3592</v>
      </c>
      <c r="I87" s="23" t="s">
        <v>3395</v>
      </c>
      <c r="J87" s="19" t="s">
        <v>3601</v>
      </c>
    </row>
    <row r="88" ht="22" customHeight="1" spans="1:10">
      <c r="A88" s="38"/>
      <c r="B88" s="50"/>
      <c r="C88" s="19" t="s">
        <v>3404</v>
      </c>
      <c r="D88" s="19" t="s">
        <v>3582</v>
      </c>
      <c r="E88" s="19" t="s">
        <v>3594</v>
      </c>
      <c r="F88" s="21" t="s">
        <v>3392</v>
      </c>
      <c r="G88" s="19" t="s">
        <v>3584</v>
      </c>
      <c r="H88" s="49" t="s">
        <v>3592</v>
      </c>
      <c r="I88" s="23" t="s">
        <v>3395</v>
      </c>
      <c r="J88" s="19" t="s">
        <v>3595</v>
      </c>
    </row>
    <row r="89" ht="22" customHeight="1" spans="1:10">
      <c r="A89" s="38"/>
      <c r="B89" s="50"/>
      <c r="C89" s="19" t="s">
        <v>3439</v>
      </c>
      <c r="D89" s="19" t="s">
        <v>3440</v>
      </c>
      <c r="E89" s="19" t="s">
        <v>3596</v>
      </c>
      <c r="F89" s="21" t="s">
        <v>3399</v>
      </c>
      <c r="G89" s="30">
        <v>1</v>
      </c>
      <c r="H89" s="49" t="s">
        <v>3592</v>
      </c>
      <c r="I89" s="23" t="s">
        <v>3395</v>
      </c>
      <c r="J89" s="19" t="s">
        <v>3597</v>
      </c>
    </row>
    <row r="90" ht="22" customHeight="1" spans="1:10">
      <c r="A90" s="35" t="s">
        <v>3607</v>
      </c>
      <c r="B90" s="51" t="s">
        <v>3498</v>
      </c>
      <c r="C90" s="19" t="s">
        <v>3389</v>
      </c>
      <c r="D90" s="19" t="s">
        <v>3390</v>
      </c>
      <c r="E90" s="19" t="s">
        <v>3590</v>
      </c>
      <c r="F90" s="21" t="s">
        <v>3392</v>
      </c>
      <c r="G90" s="19" t="s">
        <v>3608</v>
      </c>
      <c r="H90" s="49" t="s">
        <v>3592</v>
      </c>
      <c r="I90" s="23" t="s">
        <v>3395</v>
      </c>
      <c r="J90" s="19" t="s">
        <v>3601</v>
      </c>
    </row>
    <row r="91" ht="22" customHeight="1" spans="1:10">
      <c r="A91" s="36"/>
      <c r="B91" s="52"/>
      <c r="C91" s="19" t="s">
        <v>3404</v>
      </c>
      <c r="D91" s="19" t="s">
        <v>3582</v>
      </c>
      <c r="E91" s="19" t="s">
        <v>3594</v>
      </c>
      <c r="F91" s="21" t="s">
        <v>3392</v>
      </c>
      <c r="G91" s="19" t="s">
        <v>3584</v>
      </c>
      <c r="H91" s="49" t="s">
        <v>3592</v>
      </c>
      <c r="I91" s="23" t="s">
        <v>3395</v>
      </c>
      <c r="J91" s="19" t="s">
        <v>3595</v>
      </c>
    </row>
    <row r="92" ht="22" customHeight="1" spans="1:10">
      <c r="A92" s="37"/>
      <c r="B92" s="53"/>
      <c r="C92" s="19" t="s">
        <v>3439</v>
      </c>
      <c r="D92" s="19" t="s">
        <v>3440</v>
      </c>
      <c r="E92" s="19" t="s">
        <v>3596</v>
      </c>
      <c r="F92" s="21" t="s">
        <v>3399</v>
      </c>
      <c r="G92" s="30">
        <v>1</v>
      </c>
      <c r="H92" s="49" t="s">
        <v>3592</v>
      </c>
      <c r="I92" s="23" t="s">
        <v>3395</v>
      </c>
      <c r="J92" s="19" t="s">
        <v>3597</v>
      </c>
    </row>
    <row r="93" ht="22" customHeight="1" spans="1:10">
      <c r="A93" s="35" t="s">
        <v>3609</v>
      </c>
      <c r="B93" s="35" t="s">
        <v>3610</v>
      </c>
      <c r="C93" s="19" t="s">
        <v>3389</v>
      </c>
      <c r="D93" s="19" t="s">
        <v>3390</v>
      </c>
      <c r="E93" s="19" t="s">
        <v>3590</v>
      </c>
      <c r="F93" s="21" t="s">
        <v>3392</v>
      </c>
      <c r="G93" s="19" t="s">
        <v>3608</v>
      </c>
      <c r="H93" s="49" t="s">
        <v>3592</v>
      </c>
      <c r="I93" s="23" t="s">
        <v>3395</v>
      </c>
      <c r="J93" s="19" t="s">
        <v>3601</v>
      </c>
    </row>
    <row r="94" ht="22" customHeight="1" spans="1:10">
      <c r="A94" s="36"/>
      <c r="B94" s="36"/>
      <c r="C94" s="19" t="s">
        <v>3404</v>
      </c>
      <c r="D94" s="19" t="s">
        <v>3582</v>
      </c>
      <c r="E94" s="19" t="s">
        <v>3594</v>
      </c>
      <c r="F94" s="21" t="s">
        <v>3392</v>
      </c>
      <c r="G94" s="19" t="s">
        <v>3584</v>
      </c>
      <c r="H94" s="49" t="s">
        <v>3592</v>
      </c>
      <c r="I94" s="23" t="s">
        <v>3395</v>
      </c>
      <c r="J94" s="19" t="s">
        <v>3595</v>
      </c>
    </row>
    <row r="95" ht="22" customHeight="1" spans="1:10">
      <c r="A95" s="37"/>
      <c r="B95" s="37"/>
      <c r="C95" s="19" t="s">
        <v>3439</v>
      </c>
      <c r="D95" s="19" t="s">
        <v>3440</v>
      </c>
      <c r="E95" s="19" t="s">
        <v>3596</v>
      </c>
      <c r="F95" s="21" t="s">
        <v>3399</v>
      </c>
      <c r="G95" s="30">
        <v>1</v>
      </c>
      <c r="H95" s="49" t="s">
        <v>3592</v>
      </c>
      <c r="I95" s="23" t="s">
        <v>3395</v>
      </c>
      <c r="J95" s="19" t="s">
        <v>3597</v>
      </c>
    </row>
    <row r="96" ht="22" customHeight="1" spans="1:10">
      <c r="A96" s="35" t="s">
        <v>3611</v>
      </c>
      <c r="B96" s="42" t="s">
        <v>3612</v>
      </c>
      <c r="C96" s="22" t="s">
        <v>3389</v>
      </c>
      <c r="D96" s="22" t="s">
        <v>3390</v>
      </c>
      <c r="E96" s="19" t="s">
        <v>3613</v>
      </c>
      <c r="F96" s="21" t="s">
        <v>3392</v>
      </c>
      <c r="G96" s="19" t="s">
        <v>3614</v>
      </c>
      <c r="H96" s="19" t="s">
        <v>3615</v>
      </c>
      <c r="I96" s="20" t="s">
        <v>3408</v>
      </c>
      <c r="J96" s="64"/>
    </row>
    <row r="97" ht="22" customHeight="1" spans="1:10">
      <c r="A97" s="36"/>
      <c r="B97" s="42"/>
      <c r="C97" s="22" t="s">
        <v>3397</v>
      </c>
      <c r="D97" s="22" t="s">
        <v>3397</v>
      </c>
      <c r="E97" s="54" t="s">
        <v>3616</v>
      </c>
      <c r="F97" s="21" t="s">
        <v>3392</v>
      </c>
      <c r="G97" s="54" t="s">
        <v>3617</v>
      </c>
      <c r="H97" s="19" t="s">
        <v>3615</v>
      </c>
      <c r="I97" s="20" t="s">
        <v>3408</v>
      </c>
      <c r="J97" s="64"/>
    </row>
    <row r="98" ht="22" customHeight="1" spans="1:10">
      <c r="A98" s="37"/>
      <c r="B98" s="42"/>
      <c r="C98" s="19" t="s">
        <v>3439</v>
      </c>
      <c r="D98" s="19" t="s">
        <v>3618</v>
      </c>
      <c r="E98" s="19" t="s">
        <v>3619</v>
      </c>
      <c r="F98" s="21" t="s">
        <v>3399</v>
      </c>
      <c r="G98" s="19" t="s">
        <v>3620</v>
      </c>
      <c r="H98" s="19" t="s">
        <v>3615</v>
      </c>
      <c r="I98" s="20" t="s">
        <v>3408</v>
      </c>
      <c r="J98" s="64"/>
    </row>
    <row r="99" ht="22" customHeight="1" spans="1:10">
      <c r="A99" s="35" t="s">
        <v>3621</v>
      </c>
      <c r="B99" s="42" t="s">
        <v>3622</v>
      </c>
      <c r="C99" s="22" t="s">
        <v>3389</v>
      </c>
      <c r="D99" s="22" t="s">
        <v>3390</v>
      </c>
      <c r="E99" s="19" t="s">
        <v>3623</v>
      </c>
      <c r="F99" s="21" t="s">
        <v>3392</v>
      </c>
      <c r="G99" s="55" t="s">
        <v>3624</v>
      </c>
      <c r="H99" s="19" t="s">
        <v>3615</v>
      </c>
      <c r="I99" s="20" t="s">
        <v>3408</v>
      </c>
      <c r="J99" s="64"/>
    </row>
    <row r="100" ht="22" customHeight="1" spans="1:10">
      <c r="A100" s="36"/>
      <c r="B100" s="42"/>
      <c r="C100" s="22" t="s">
        <v>3397</v>
      </c>
      <c r="D100" s="22" t="s">
        <v>3397</v>
      </c>
      <c r="E100" s="54" t="s">
        <v>3625</v>
      </c>
      <c r="F100" s="21" t="s">
        <v>3392</v>
      </c>
      <c r="G100" s="55" t="s">
        <v>3624</v>
      </c>
      <c r="H100" s="19" t="s">
        <v>3615</v>
      </c>
      <c r="I100" s="20" t="s">
        <v>3408</v>
      </c>
      <c r="J100" s="64"/>
    </row>
    <row r="101" ht="22" customHeight="1" spans="1:10">
      <c r="A101" s="37"/>
      <c r="B101" s="42"/>
      <c r="C101" s="19" t="s">
        <v>3439</v>
      </c>
      <c r="D101" s="19" t="s">
        <v>3618</v>
      </c>
      <c r="E101" s="19" t="s">
        <v>3626</v>
      </c>
      <c r="F101" s="21" t="s">
        <v>3399</v>
      </c>
      <c r="G101" s="19" t="s">
        <v>3627</v>
      </c>
      <c r="H101" s="19" t="s">
        <v>3615</v>
      </c>
      <c r="I101" s="20" t="s">
        <v>3408</v>
      </c>
      <c r="J101" s="64"/>
    </row>
    <row r="102" ht="22" customHeight="1" spans="1:10">
      <c r="A102" s="38" t="s">
        <v>3628</v>
      </c>
      <c r="B102" s="56" t="s">
        <v>3629</v>
      </c>
      <c r="C102" s="22" t="s">
        <v>3389</v>
      </c>
      <c r="D102" s="22" t="s">
        <v>3390</v>
      </c>
      <c r="E102" s="19" t="s">
        <v>3630</v>
      </c>
      <c r="F102" s="21" t="s">
        <v>3392</v>
      </c>
      <c r="G102" s="57">
        <v>1</v>
      </c>
      <c r="H102" s="19" t="s">
        <v>3615</v>
      </c>
      <c r="I102" s="20" t="s">
        <v>3408</v>
      </c>
      <c r="J102" s="64"/>
    </row>
    <row r="103" ht="22" customHeight="1" spans="1:10">
      <c r="A103" s="38"/>
      <c r="B103" s="56"/>
      <c r="C103" s="22" t="s">
        <v>3397</v>
      </c>
      <c r="D103" s="22" t="s">
        <v>3397</v>
      </c>
      <c r="E103" s="54" t="s">
        <v>3616</v>
      </c>
      <c r="F103" s="21" t="s">
        <v>3392</v>
      </c>
      <c r="G103" s="54" t="s">
        <v>3617</v>
      </c>
      <c r="H103" s="19" t="s">
        <v>3615</v>
      </c>
      <c r="I103" s="20" t="s">
        <v>3408</v>
      </c>
      <c r="J103" s="64"/>
    </row>
    <row r="104" ht="22" customHeight="1" spans="1:10">
      <c r="A104" s="38"/>
      <c r="B104" s="56"/>
      <c r="C104" s="19" t="s">
        <v>3439</v>
      </c>
      <c r="D104" s="19" t="s">
        <v>3618</v>
      </c>
      <c r="E104" s="19" t="s">
        <v>3631</v>
      </c>
      <c r="F104" s="21" t="s">
        <v>3399</v>
      </c>
      <c r="G104" s="19" t="s">
        <v>3620</v>
      </c>
      <c r="H104" s="19" t="s">
        <v>3615</v>
      </c>
      <c r="I104" s="20" t="s">
        <v>3408</v>
      </c>
      <c r="J104" s="64"/>
    </row>
    <row r="105" ht="22" customHeight="1" spans="1:10">
      <c r="A105" s="35" t="s">
        <v>3632</v>
      </c>
      <c r="B105" s="19" t="s">
        <v>3633</v>
      </c>
      <c r="C105" s="19" t="s">
        <v>3389</v>
      </c>
      <c r="D105" s="19" t="s">
        <v>3390</v>
      </c>
      <c r="E105" s="19" t="s">
        <v>3634</v>
      </c>
      <c r="F105" s="21" t="s">
        <v>3392</v>
      </c>
      <c r="G105" s="19" t="s">
        <v>3635</v>
      </c>
      <c r="H105" s="19" t="s">
        <v>3636</v>
      </c>
      <c r="I105" s="23" t="s">
        <v>3395</v>
      </c>
      <c r="J105" s="19" t="s">
        <v>3637</v>
      </c>
    </row>
    <row r="106" ht="22" customHeight="1" spans="1:10">
      <c r="A106" s="36"/>
      <c r="B106" s="19"/>
      <c r="C106" s="19" t="s">
        <v>3389</v>
      </c>
      <c r="D106" s="19" t="s">
        <v>3638</v>
      </c>
      <c r="E106" s="19" t="s">
        <v>3639</v>
      </c>
      <c r="F106" s="21" t="s">
        <v>3392</v>
      </c>
      <c r="G106" s="19" t="s">
        <v>3640</v>
      </c>
      <c r="H106" s="19" t="s">
        <v>3641</v>
      </c>
      <c r="I106" s="23" t="s">
        <v>3395</v>
      </c>
      <c r="J106" s="19" t="s">
        <v>3642</v>
      </c>
    </row>
    <row r="107" ht="22" customHeight="1" spans="1:10">
      <c r="A107" s="37"/>
      <c r="B107" s="19"/>
      <c r="C107" s="19" t="s">
        <v>3439</v>
      </c>
      <c r="D107" s="19" t="s">
        <v>3618</v>
      </c>
      <c r="E107" s="19" t="s">
        <v>3643</v>
      </c>
      <c r="F107" s="21" t="s">
        <v>3399</v>
      </c>
      <c r="G107" s="30">
        <v>0.95</v>
      </c>
      <c r="H107" s="19" t="s">
        <v>3644</v>
      </c>
      <c r="I107" s="23" t="s">
        <v>3395</v>
      </c>
      <c r="J107" s="19" t="s">
        <v>3645</v>
      </c>
    </row>
    <row r="108" ht="22" customHeight="1" spans="1:10">
      <c r="A108" s="35" t="s">
        <v>3646</v>
      </c>
      <c r="B108" s="48" t="s">
        <v>3647</v>
      </c>
      <c r="C108" s="19" t="s">
        <v>3389</v>
      </c>
      <c r="D108" s="19" t="s">
        <v>3446</v>
      </c>
      <c r="E108" s="19" t="s">
        <v>3648</v>
      </c>
      <c r="F108" s="21" t="s">
        <v>3392</v>
      </c>
      <c r="G108" s="30">
        <v>1</v>
      </c>
      <c r="H108" s="19" t="s">
        <v>3649</v>
      </c>
      <c r="I108" s="23" t="s">
        <v>3395</v>
      </c>
      <c r="J108" s="19" t="s">
        <v>3650</v>
      </c>
    </row>
    <row r="109" ht="22" customHeight="1" spans="1:10">
      <c r="A109" s="36"/>
      <c r="B109" s="48"/>
      <c r="C109" s="19" t="s">
        <v>3404</v>
      </c>
      <c r="D109" s="19" t="s">
        <v>3419</v>
      </c>
      <c r="E109" s="19" t="s">
        <v>3651</v>
      </c>
      <c r="F109" s="21" t="s">
        <v>3392</v>
      </c>
      <c r="G109" s="19" t="s">
        <v>3652</v>
      </c>
      <c r="H109" s="19" t="s">
        <v>3653</v>
      </c>
      <c r="I109" s="23" t="s">
        <v>3395</v>
      </c>
      <c r="J109" s="19" t="s">
        <v>3654</v>
      </c>
    </row>
    <row r="110" ht="22" customHeight="1" spans="1:10">
      <c r="A110" s="37"/>
      <c r="B110" s="48"/>
      <c r="C110" s="19" t="s">
        <v>3439</v>
      </c>
      <c r="D110" s="19" t="s">
        <v>3618</v>
      </c>
      <c r="E110" s="19" t="s">
        <v>3655</v>
      </c>
      <c r="F110" s="21" t="s">
        <v>3399</v>
      </c>
      <c r="G110" s="30">
        <v>0.95</v>
      </c>
      <c r="H110" s="19" t="s">
        <v>3656</v>
      </c>
      <c r="I110" s="23" t="s">
        <v>3395</v>
      </c>
      <c r="J110" s="19" t="s">
        <v>3645</v>
      </c>
    </row>
    <row r="111" ht="22" customHeight="1" spans="1:10">
      <c r="A111" s="35" t="s">
        <v>3657</v>
      </c>
      <c r="B111" s="19" t="s">
        <v>3658</v>
      </c>
      <c r="C111" s="20" t="s">
        <v>3389</v>
      </c>
      <c r="D111" s="20" t="s">
        <v>3390</v>
      </c>
      <c r="E111" s="20" t="s">
        <v>3659</v>
      </c>
      <c r="F111" s="21" t="s">
        <v>3392</v>
      </c>
      <c r="G111" s="20" t="s">
        <v>3660</v>
      </c>
      <c r="H111" s="19" t="s">
        <v>3661</v>
      </c>
      <c r="I111" s="23" t="s">
        <v>3395</v>
      </c>
      <c r="J111" s="19" t="s">
        <v>3662</v>
      </c>
    </row>
    <row r="112" ht="22" customHeight="1" spans="1:10">
      <c r="A112" s="36"/>
      <c r="B112" s="19"/>
      <c r="C112" s="20" t="s">
        <v>3389</v>
      </c>
      <c r="D112" s="20" t="s">
        <v>3397</v>
      </c>
      <c r="E112" s="20" t="s">
        <v>3663</v>
      </c>
      <c r="F112" s="21" t="s">
        <v>3392</v>
      </c>
      <c r="G112" s="20" t="s">
        <v>3417</v>
      </c>
      <c r="H112" s="20" t="s">
        <v>3664</v>
      </c>
      <c r="I112" s="23" t="s">
        <v>3395</v>
      </c>
      <c r="J112" s="19" t="s">
        <v>3665</v>
      </c>
    </row>
    <row r="113" ht="22" customHeight="1" spans="1:10">
      <c r="A113" s="37"/>
      <c r="B113" s="19"/>
      <c r="C113" s="58" t="s">
        <v>3439</v>
      </c>
      <c r="D113" s="58" t="s">
        <v>3440</v>
      </c>
      <c r="E113" s="58" t="s">
        <v>3666</v>
      </c>
      <c r="F113" s="21" t="s">
        <v>3399</v>
      </c>
      <c r="G113" s="58" t="s">
        <v>3442</v>
      </c>
      <c r="H113" s="58" t="s">
        <v>3667</v>
      </c>
      <c r="I113" s="23" t="s">
        <v>3395</v>
      </c>
      <c r="J113" s="58" t="s">
        <v>3645</v>
      </c>
    </row>
    <row r="114" ht="22" customHeight="1" spans="1:10">
      <c r="A114" s="35" t="s">
        <v>3668</v>
      </c>
      <c r="B114" s="59" t="s">
        <v>3669</v>
      </c>
      <c r="C114" s="20" t="s">
        <v>3389</v>
      </c>
      <c r="D114" s="20" t="s">
        <v>3390</v>
      </c>
      <c r="E114" s="20" t="s">
        <v>3670</v>
      </c>
      <c r="F114" s="21" t="s">
        <v>3392</v>
      </c>
      <c r="G114" s="60">
        <v>1</v>
      </c>
      <c r="H114" s="19" t="s">
        <v>3615</v>
      </c>
      <c r="I114" s="20" t="s">
        <v>3408</v>
      </c>
      <c r="J114" s="19" t="s">
        <v>3671</v>
      </c>
    </row>
    <row r="115" ht="22" customHeight="1" spans="1:10">
      <c r="A115" s="36"/>
      <c r="B115" s="61"/>
      <c r="C115" s="20" t="s">
        <v>3389</v>
      </c>
      <c r="D115" s="20" t="s">
        <v>3397</v>
      </c>
      <c r="E115" s="20" t="s">
        <v>3672</v>
      </c>
      <c r="F115" s="21" t="s">
        <v>3392</v>
      </c>
      <c r="G115" s="20" t="s">
        <v>3417</v>
      </c>
      <c r="H115" s="19" t="s">
        <v>3615</v>
      </c>
      <c r="I115" s="20" t="s">
        <v>3408</v>
      </c>
      <c r="J115" s="19" t="s">
        <v>3673</v>
      </c>
    </row>
    <row r="116" ht="22" customHeight="1" spans="1:10">
      <c r="A116" s="37"/>
      <c r="B116" s="62"/>
      <c r="C116" s="58" t="s">
        <v>3439</v>
      </c>
      <c r="D116" s="58" t="s">
        <v>3440</v>
      </c>
      <c r="E116" s="58" t="s">
        <v>3674</v>
      </c>
      <c r="F116" s="21" t="s">
        <v>3399</v>
      </c>
      <c r="G116" s="58" t="s">
        <v>3442</v>
      </c>
      <c r="H116" s="19" t="s">
        <v>3615</v>
      </c>
      <c r="I116" s="20" t="s">
        <v>3408</v>
      </c>
      <c r="J116" s="58" t="s">
        <v>3645</v>
      </c>
    </row>
    <row r="117" ht="22" customHeight="1" spans="1:10">
      <c r="A117" s="35" t="s">
        <v>3675</v>
      </c>
      <c r="B117" s="59" t="s">
        <v>3676</v>
      </c>
      <c r="C117" s="20" t="s">
        <v>3389</v>
      </c>
      <c r="D117" s="20" t="s">
        <v>3390</v>
      </c>
      <c r="E117" s="20" t="s">
        <v>3677</v>
      </c>
      <c r="F117" s="21" t="s">
        <v>3392</v>
      </c>
      <c r="G117" s="60" t="s">
        <v>3678</v>
      </c>
      <c r="H117" s="19" t="s">
        <v>3615</v>
      </c>
      <c r="I117" s="20" t="s">
        <v>3408</v>
      </c>
      <c r="J117" s="19" t="s">
        <v>3679</v>
      </c>
    </row>
    <row r="118" ht="22" customHeight="1" spans="1:10">
      <c r="A118" s="36"/>
      <c r="B118" s="61"/>
      <c r="C118" s="20" t="s">
        <v>3389</v>
      </c>
      <c r="D118" s="20" t="s">
        <v>3397</v>
      </c>
      <c r="E118" s="20" t="s">
        <v>3680</v>
      </c>
      <c r="F118" s="21" t="s">
        <v>3392</v>
      </c>
      <c r="G118" s="20" t="s">
        <v>3417</v>
      </c>
      <c r="H118" s="19" t="s">
        <v>3615</v>
      </c>
      <c r="I118" s="20" t="s">
        <v>3408</v>
      </c>
      <c r="J118" s="19" t="s">
        <v>3681</v>
      </c>
    </row>
    <row r="119" ht="22" customHeight="1" spans="1:10">
      <c r="A119" s="37"/>
      <c r="B119" s="62"/>
      <c r="C119" s="58" t="s">
        <v>3439</v>
      </c>
      <c r="D119" s="58" t="s">
        <v>3440</v>
      </c>
      <c r="E119" s="58" t="s">
        <v>3682</v>
      </c>
      <c r="F119" s="21" t="s">
        <v>3399</v>
      </c>
      <c r="G119" s="58" t="s">
        <v>3442</v>
      </c>
      <c r="H119" s="19" t="s">
        <v>3615</v>
      </c>
      <c r="I119" s="20" t="s">
        <v>3408</v>
      </c>
      <c r="J119" s="58" t="s">
        <v>3645</v>
      </c>
    </row>
    <row r="120" ht="22" customHeight="1" spans="1:10">
      <c r="A120" s="35" t="s">
        <v>3683</v>
      </c>
      <c r="B120" s="51" t="s">
        <v>3684</v>
      </c>
      <c r="C120" s="20" t="s">
        <v>3389</v>
      </c>
      <c r="D120" s="20" t="s">
        <v>3390</v>
      </c>
      <c r="E120" s="20" t="s">
        <v>3685</v>
      </c>
      <c r="F120" s="21" t="s">
        <v>3392</v>
      </c>
      <c r="G120" s="60" t="s">
        <v>3686</v>
      </c>
      <c r="H120" s="19" t="s">
        <v>3615</v>
      </c>
      <c r="I120" s="20" t="s">
        <v>3408</v>
      </c>
      <c r="J120" s="19" t="s">
        <v>3687</v>
      </c>
    </row>
    <row r="121" ht="22" customHeight="1" spans="1:10">
      <c r="A121" s="36"/>
      <c r="B121" s="52"/>
      <c r="C121" s="20" t="s">
        <v>3389</v>
      </c>
      <c r="D121" s="20" t="s">
        <v>3397</v>
      </c>
      <c r="E121" s="20" t="s">
        <v>3688</v>
      </c>
      <c r="F121" s="21" t="s">
        <v>3392</v>
      </c>
      <c r="G121" s="20" t="s">
        <v>3417</v>
      </c>
      <c r="H121" s="19" t="s">
        <v>3615</v>
      </c>
      <c r="I121" s="20" t="s">
        <v>3408</v>
      </c>
      <c r="J121" s="19" t="s">
        <v>3689</v>
      </c>
    </row>
    <row r="122" ht="22" customHeight="1" spans="1:10">
      <c r="A122" s="37"/>
      <c r="B122" s="53"/>
      <c r="C122" s="58" t="s">
        <v>3439</v>
      </c>
      <c r="D122" s="58" t="s">
        <v>3440</v>
      </c>
      <c r="E122" s="58" t="s">
        <v>3690</v>
      </c>
      <c r="F122" s="21" t="s">
        <v>3399</v>
      </c>
      <c r="G122" s="58" t="s">
        <v>3442</v>
      </c>
      <c r="H122" s="19" t="s">
        <v>3615</v>
      </c>
      <c r="I122" s="20" t="s">
        <v>3408</v>
      </c>
      <c r="J122" s="58" t="s">
        <v>3645</v>
      </c>
    </row>
    <row r="123" ht="22" customHeight="1" spans="1:10">
      <c r="A123" s="35" t="s">
        <v>3691</v>
      </c>
      <c r="B123" s="51" t="s">
        <v>3692</v>
      </c>
      <c r="C123" s="20" t="s">
        <v>3389</v>
      </c>
      <c r="D123" s="20" t="s">
        <v>3390</v>
      </c>
      <c r="E123" s="20" t="s">
        <v>3693</v>
      </c>
      <c r="F123" s="21" t="s">
        <v>3392</v>
      </c>
      <c r="G123" s="60" t="s">
        <v>3694</v>
      </c>
      <c r="H123" s="19" t="s">
        <v>3615</v>
      </c>
      <c r="I123" s="20" t="s">
        <v>3408</v>
      </c>
      <c r="J123" s="19" t="s">
        <v>3687</v>
      </c>
    </row>
    <row r="124" ht="22" customHeight="1" spans="1:10">
      <c r="A124" s="36"/>
      <c r="B124" s="52"/>
      <c r="C124" s="20" t="s">
        <v>3389</v>
      </c>
      <c r="D124" s="20" t="s">
        <v>3397</v>
      </c>
      <c r="E124" s="20" t="s">
        <v>3688</v>
      </c>
      <c r="F124" s="21" t="s">
        <v>3392</v>
      </c>
      <c r="G124" s="20" t="s">
        <v>3417</v>
      </c>
      <c r="H124" s="19" t="s">
        <v>3615</v>
      </c>
      <c r="I124" s="20" t="s">
        <v>3408</v>
      </c>
      <c r="J124" s="19" t="s">
        <v>3689</v>
      </c>
    </row>
    <row r="125" ht="22" customHeight="1" spans="1:10">
      <c r="A125" s="37"/>
      <c r="B125" s="53"/>
      <c r="C125" s="58" t="s">
        <v>3439</v>
      </c>
      <c r="D125" s="58" t="s">
        <v>3440</v>
      </c>
      <c r="E125" s="58" t="s">
        <v>3690</v>
      </c>
      <c r="F125" s="21" t="s">
        <v>3399</v>
      </c>
      <c r="G125" s="58" t="s">
        <v>3442</v>
      </c>
      <c r="H125" s="19" t="s">
        <v>3615</v>
      </c>
      <c r="I125" s="20" t="s">
        <v>3408</v>
      </c>
      <c r="J125" s="58" t="s">
        <v>3645</v>
      </c>
    </row>
    <row r="126" ht="22" customHeight="1" spans="1:10">
      <c r="A126" s="35" t="s">
        <v>3695</v>
      </c>
      <c r="B126" s="51" t="s">
        <v>3696</v>
      </c>
      <c r="C126" s="20" t="s">
        <v>3389</v>
      </c>
      <c r="D126" s="20" t="s">
        <v>3390</v>
      </c>
      <c r="E126" s="20" t="s">
        <v>3697</v>
      </c>
      <c r="F126" s="21" t="s">
        <v>3392</v>
      </c>
      <c r="G126" s="60" t="s">
        <v>3698</v>
      </c>
      <c r="H126" s="19" t="s">
        <v>3615</v>
      </c>
      <c r="I126" s="20" t="s">
        <v>3408</v>
      </c>
      <c r="J126" s="19" t="s">
        <v>3687</v>
      </c>
    </row>
    <row r="127" ht="22" customHeight="1" spans="1:10">
      <c r="A127" s="36"/>
      <c r="B127" s="52"/>
      <c r="C127" s="20" t="s">
        <v>3389</v>
      </c>
      <c r="D127" s="20" t="s">
        <v>3397</v>
      </c>
      <c r="E127" s="20" t="s">
        <v>3699</v>
      </c>
      <c r="F127" s="21" t="s">
        <v>3392</v>
      </c>
      <c r="G127" s="20" t="s">
        <v>3417</v>
      </c>
      <c r="H127" s="19" t="s">
        <v>3615</v>
      </c>
      <c r="I127" s="20" t="s">
        <v>3408</v>
      </c>
      <c r="J127" s="19" t="s">
        <v>3689</v>
      </c>
    </row>
    <row r="128" ht="22" customHeight="1" spans="1:10">
      <c r="A128" s="37"/>
      <c r="B128" s="53"/>
      <c r="C128" s="58" t="s">
        <v>3439</v>
      </c>
      <c r="D128" s="58" t="s">
        <v>3440</v>
      </c>
      <c r="E128" s="58" t="s">
        <v>3700</v>
      </c>
      <c r="F128" s="21" t="s">
        <v>3399</v>
      </c>
      <c r="G128" s="63">
        <v>1</v>
      </c>
      <c r="H128" s="19" t="s">
        <v>3615</v>
      </c>
      <c r="I128" s="20" t="s">
        <v>3408</v>
      </c>
      <c r="J128" s="58" t="s">
        <v>3701</v>
      </c>
    </row>
    <row r="129" ht="22" customHeight="1" spans="1:10">
      <c r="A129" s="35" t="s">
        <v>3702</v>
      </c>
      <c r="B129" s="19" t="s">
        <v>3703</v>
      </c>
      <c r="C129" s="22" t="s">
        <v>3389</v>
      </c>
      <c r="D129" s="22" t="s">
        <v>3390</v>
      </c>
      <c r="E129" s="22" t="s">
        <v>3704</v>
      </c>
      <c r="F129" s="21" t="s">
        <v>3392</v>
      </c>
      <c r="G129" s="22" t="s">
        <v>3705</v>
      </c>
      <c r="H129" s="19" t="s">
        <v>3706</v>
      </c>
      <c r="I129" s="23" t="s">
        <v>3395</v>
      </c>
      <c r="J129" s="19" t="s">
        <v>3707</v>
      </c>
    </row>
    <row r="130" ht="22" customHeight="1" spans="1:10">
      <c r="A130" s="36"/>
      <c r="B130" s="19"/>
      <c r="C130" s="22" t="s">
        <v>3389</v>
      </c>
      <c r="D130" s="22" t="s">
        <v>3397</v>
      </c>
      <c r="E130" s="22" t="s">
        <v>3708</v>
      </c>
      <c r="F130" s="21" t="s">
        <v>3392</v>
      </c>
      <c r="G130" s="22" t="s">
        <v>3417</v>
      </c>
      <c r="H130" s="22" t="s">
        <v>3709</v>
      </c>
      <c r="I130" s="23" t="s">
        <v>3395</v>
      </c>
      <c r="J130" s="19" t="s">
        <v>3710</v>
      </c>
    </row>
    <row r="131" ht="22" customHeight="1" spans="1:10">
      <c r="A131" s="37"/>
      <c r="B131" s="19"/>
      <c r="C131" s="23" t="s">
        <v>3439</v>
      </c>
      <c r="D131" s="23" t="s">
        <v>3440</v>
      </c>
      <c r="E131" s="23" t="s">
        <v>3711</v>
      </c>
      <c r="F131" s="21" t="s">
        <v>3399</v>
      </c>
      <c r="G131" s="23" t="s">
        <v>3442</v>
      </c>
      <c r="H131" s="23" t="s">
        <v>3712</v>
      </c>
      <c r="I131" s="23" t="s">
        <v>3395</v>
      </c>
      <c r="J131" s="23" t="s">
        <v>3645</v>
      </c>
    </row>
    <row r="132" ht="22" customHeight="1" spans="1:10">
      <c r="A132" s="35" t="s">
        <v>3713</v>
      </c>
      <c r="B132" s="51" t="s">
        <v>3714</v>
      </c>
      <c r="C132" s="22" t="s">
        <v>3389</v>
      </c>
      <c r="D132" s="22" t="s">
        <v>3390</v>
      </c>
      <c r="E132" s="22" t="s">
        <v>3715</v>
      </c>
      <c r="F132" s="21" t="s">
        <v>3392</v>
      </c>
      <c r="G132" s="22" t="s">
        <v>3716</v>
      </c>
      <c r="H132" s="19" t="s">
        <v>3717</v>
      </c>
      <c r="I132" s="23" t="s">
        <v>3395</v>
      </c>
      <c r="J132" s="19" t="s">
        <v>3707</v>
      </c>
    </row>
    <row r="133" ht="22" customHeight="1" spans="1:10">
      <c r="A133" s="36"/>
      <c r="B133" s="52"/>
      <c r="C133" s="22" t="s">
        <v>3389</v>
      </c>
      <c r="D133" s="22" t="s">
        <v>3397</v>
      </c>
      <c r="E133" s="22" t="s">
        <v>3718</v>
      </c>
      <c r="F133" s="21" t="s">
        <v>3392</v>
      </c>
      <c r="G133" s="22" t="s">
        <v>3417</v>
      </c>
      <c r="H133" s="22" t="s">
        <v>3719</v>
      </c>
      <c r="I133" s="23" t="s">
        <v>3395</v>
      </c>
      <c r="J133" s="19" t="s">
        <v>3710</v>
      </c>
    </row>
    <row r="134" ht="22" customHeight="1" spans="1:10">
      <c r="A134" s="37"/>
      <c r="B134" s="53"/>
      <c r="C134" s="23" t="s">
        <v>3439</v>
      </c>
      <c r="D134" s="23" t="s">
        <v>3440</v>
      </c>
      <c r="E134" s="23" t="s">
        <v>3720</v>
      </c>
      <c r="F134" s="21" t="s">
        <v>3399</v>
      </c>
      <c r="G134" s="23" t="s">
        <v>3442</v>
      </c>
      <c r="H134" s="23" t="s">
        <v>3721</v>
      </c>
      <c r="I134" s="23" t="s">
        <v>3395</v>
      </c>
      <c r="J134" s="23" t="s">
        <v>3645</v>
      </c>
    </row>
  </sheetData>
  <mergeCells count="87">
    <mergeCell ref="A2:J2"/>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5"/>
    <mergeCell ref="A96:A98"/>
    <mergeCell ref="A99:A101"/>
    <mergeCell ref="A102:A104"/>
    <mergeCell ref="A105:A107"/>
    <mergeCell ref="A108:A110"/>
    <mergeCell ref="A111:A113"/>
    <mergeCell ref="A114:A116"/>
    <mergeCell ref="A117:A119"/>
    <mergeCell ref="A120:A122"/>
    <mergeCell ref="A123:A125"/>
    <mergeCell ref="A126:A128"/>
    <mergeCell ref="A129:A131"/>
    <mergeCell ref="A132:A134"/>
    <mergeCell ref="B6:B8"/>
    <mergeCell ref="B9:B11"/>
    <mergeCell ref="B12:B14"/>
    <mergeCell ref="B15:B17"/>
    <mergeCell ref="B18:B20"/>
    <mergeCell ref="B21:B23"/>
    <mergeCell ref="B24:B26"/>
    <mergeCell ref="B27:B29"/>
    <mergeCell ref="B30:B32"/>
    <mergeCell ref="B33:B35"/>
    <mergeCell ref="B36:B38"/>
    <mergeCell ref="B39:B41"/>
    <mergeCell ref="B42:B44"/>
    <mergeCell ref="B45:B47"/>
    <mergeCell ref="B48:B50"/>
    <mergeCell ref="B51:B53"/>
    <mergeCell ref="B54:B56"/>
    <mergeCell ref="B57:B59"/>
    <mergeCell ref="B60:B62"/>
    <mergeCell ref="B63:B65"/>
    <mergeCell ref="B66:B68"/>
    <mergeCell ref="B69:B71"/>
    <mergeCell ref="B72:B74"/>
    <mergeCell ref="B75:B77"/>
    <mergeCell ref="B78:B80"/>
    <mergeCell ref="B81:B83"/>
    <mergeCell ref="B84:B86"/>
    <mergeCell ref="B87:B89"/>
    <mergeCell ref="B90:B92"/>
    <mergeCell ref="B93:B95"/>
    <mergeCell ref="B96:B98"/>
    <mergeCell ref="B99:B101"/>
    <mergeCell ref="B102:B104"/>
    <mergeCell ref="B105:B107"/>
    <mergeCell ref="B108:B110"/>
    <mergeCell ref="B111:B113"/>
    <mergeCell ref="B114:B116"/>
    <mergeCell ref="B117:B119"/>
    <mergeCell ref="B120:B122"/>
    <mergeCell ref="B123:B125"/>
    <mergeCell ref="B126:B128"/>
    <mergeCell ref="B129:B131"/>
    <mergeCell ref="B132:B134"/>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topLeftCell="A10" workbookViewId="0">
      <selection activeCell="E6" sqref="E6"/>
    </sheetView>
  </sheetViews>
  <sheetFormatPr defaultColWidth="9" defaultRowHeight="14.4" outlineLevelCol="1"/>
  <cols>
    <col min="1" max="1" width="20.25" style="1" customWidth="1"/>
    <col min="2" max="2" width="64" style="1" customWidth="1"/>
    <col min="3" max="16384" width="9" style="1"/>
  </cols>
  <sheetData>
    <row r="1" ht="32" customHeight="1" spans="1:2">
      <c r="A1" s="2" t="s">
        <v>3722</v>
      </c>
      <c r="B1" s="2"/>
    </row>
    <row r="3" ht="40" customHeight="1" spans="1:2">
      <c r="A3" s="3" t="s">
        <v>3723</v>
      </c>
      <c r="B3" s="4" t="s">
        <v>3724</v>
      </c>
    </row>
    <row r="4" ht="73" customHeight="1" spans="1:2">
      <c r="A4" s="5" t="s">
        <v>2585</v>
      </c>
      <c r="B4" s="6" t="s">
        <v>3725</v>
      </c>
    </row>
    <row r="5" ht="103" customHeight="1" spans="1:2">
      <c r="A5" s="5" t="s">
        <v>3726</v>
      </c>
      <c r="B5" s="6" t="s">
        <v>3727</v>
      </c>
    </row>
    <row r="6" ht="96" customHeight="1" spans="1:2">
      <c r="A6" s="5" t="s">
        <v>3728</v>
      </c>
      <c r="B6" s="6" t="s">
        <v>3729</v>
      </c>
    </row>
    <row r="7" ht="106" customHeight="1" spans="1:2">
      <c r="A7" s="5" t="s">
        <v>3730</v>
      </c>
      <c r="B7" s="6" t="s">
        <v>3731</v>
      </c>
    </row>
    <row r="8" ht="45" customHeight="1" spans="1:2">
      <c r="A8" s="7" t="s">
        <v>3732</v>
      </c>
      <c r="B8" s="6" t="s">
        <v>3733</v>
      </c>
    </row>
    <row r="9" ht="45" customHeight="1" spans="1:2">
      <c r="A9" s="7" t="s">
        <v>3734</v>
      </c>
      <c r="B9" s="6" t="s">
        <v>3735</v>
      </c>
    </row>
    <row r="10" ht="88" customHeight="1" spans="1:2">
      <c r="A10" s="7" t="s">
        <v>3736</v>
      </c>
      <c r="B10" s="8" t="s">
        <v>3737</v>
      </c>
    </row>
    <row r="11" ht="81" customHeight="1" spans="1:2">
      <c r="A11" s="7" t="s">
        <v>3738</v>
      </c>
      <c r="B11" s="6" t="s">
        <v>3739</v>
      </c>
    </row>
    <row r="12" ht="79" customHeight="1" spans="1:2">
      <c r="A12" s="7" t="s">
        <v>3740</v>
      </c>
      <c r="B12" s="6" t="s">
        <v>3741</v>
      </c>
    </row>
    <row r="13" ht="45" customHeight="1" spans="1:2">
      <c r="A13" s="7" t="s">
        <v>3742</v>
      </c>
      <c r="B13" s="6" t="s">
        <v>3743</v>
      </c>
    </row>
    <row r="14" ht="72" customHeight="1" spans="1:2">
      <c r="A14" s="7" t="s">
        <v>3744</v>
      </c>
      <c r="B14" s="6" t="s">
        <v>3745</v>
      </c>
    </row>
    <row r="15" ht="72" customHeight="1" spans="1:2">
      <c r="A15" s="7" t="s">
        <v>3746</v>
      </c>
      <c r="B15" s="6" t="s">
        <v>3747</v>
      </c>
    </row>
  </sheetData>
  <mergeCells count="1">
    <mergeCell ref="A1:B1"/>
  </mergeCells>
  <conditionalFormatting sqref="A4:A7">
    <cfRule type="expression" dxfId="1" priority="1"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I1358"/>
  <sheetViews>
    <sheetView showGridLines="0" showZeros="0" view="pageBreakPreview" zoomScaleNormal="100" workbookViewId="0">
      <pane xSplit="1" ySplit="3" topLeftCell="B1169" activePane="bottomRight" state="frozen"/>
      <selection/>
      <selection pane="topRight"/>
      <selection pane="bottomLeft"/>
      <selection pane="bottomRight" activeCell="A3" sqref="$A3:$XFD3"/>
    </sheetView>
  </sheetViews>
  <sheetFormatPr defaultColWidth="9" defaultRowHeight="15.6"/>
  <cols>
    <col min="1" max="1" width="19.1296296296296" style="220" customWidth="1"/>
    <col min="2" max="2" width="50.6296296296296" style="222" customWidth="1"/>
    <col min="3" max="4" width="20.6296296296296" style="222" customWidth="1"/>
    <col min="5" max="5" width="20.6296296296296" style="490" customWidth="1"/>
    <col min="6" max="6" width="4" style="220" hidden="1" customWidth="1"/>
    <col min="7" max="7" width="0.888888888888889" style="220" customWidth="1"/>
    <col min="8" max="16384" width="9" style="220"/>
  </cols>
  <sheetData>
    <row r="1" s="290" customFormat="1" ht="45" customHeight="1" spans="2:5">
      <c r="B1" s="394" t="s">
        <v>134</v>
      </c>
      <c r="C1" s="394"/>
      <c r="D1" s="394"/>
      <c r="E1" s="394"/>
    </row>
    <row r="2" s="290" customFormat="1" ht="20.1" customHeight="1" spans="1:5">
      <c r="A2" s="491"/>
      <c r="B2" s="492"/>
      <c r="C2" s="397"/>
      <c r="D2" s="493"/>
      <c r="E2" s="493" t="s">
        <v>1</v>
      </c>
    </row>
    <row r="3" s="221" customFormat="1" ht="45" customHeight="1" spans="1:7">
      <c r="A3" s="494" t="s">
        <v>2</v>
      </c>
      <c r="B3" s="400" t="s">
        <v>3</v>
      </c>
      <c r="C3" s="334" t="s">
        <v>129</v>
      </c>
      <c r="D3" s="334" t="s">
        <v>5</v>
      </c>
      <c r="E3" s="334" t="s">
        <v>130</v>
      </c>
      <c r="F3" s="470" t="s">
        <v>7</v>
      </c>
      <c r="G3" s="221" t="s">
        <v>135</v>
      </c>
    </row>
    <row r="4" ht="36" customHeight="1" spans="1:7">
      <c r="A4" s="495" t="s">
        <v>69</v>
      </c>
      <c r="B4" s="496" t="s">
        <v>70</v>
      </c>
      <c r="C4" s="497">
        <v>24061</v>
      </c>
      <c r="D4" s="497">
        <v>24746</v>
      </c>
      <c r="E4" s="373">
        <f>D4/C4-1</f>
        <v>0.028</v>
      </c>
      <c r="F4" s="340" t="str">
        <f t="shared" ref="F4:F67" si="0">IF(LEN(A4)=3,"是",IF(B4&lt;&gt;"",IF(SUM(C4:D4)&lt;&gt;0,"是","否"),"是"))</f>
        <v>是</v>
      </c>
      <c r="G4" s="220" t="str">
        <f t="shared" ref="G4:G67" si="1">IF(LEN(A4)=3,"类",IF(LEN(A4)=5,"款","项"))</f>
        <v>类</v>
      </c>
    </row>
    <row r="5" ht="36" customHeight="1" spans="1:7">
      <c r="A5" s="498" t="s">
        <v>136</v>
      </c>
      <c r="B5" s="499" t="s">
        <v>137</v>
      </c>
      <c r="C5" s="500">
        <v>691</v>
      </c>
      <c r="D5" s="500">
        <v>729</v>
      </c>
      <c r="E5" s="373">
        <f>D5/C5-1</f>
        <v>0.055</v>
      </c>
      <c r="F5" s="340" t="str">
        <f t="shared" si="0"/>
        <v>是</v>
      </c>
      <c r="G5" s="220" t="str">
        <f t="shared" si="1"/>
        <v>款</v>
      </c>
    </row>
    <row r="6" ht="36" customHeight="1" spans="1:7">
      <c r="A6" s="501" t="s">
        <v>138</v>
      </c>
      <c r="B6" s="502" t="s">
        <v>139</v>
      </c>
      <c r="C6" s="500">
        <v>484</v>
      </c>
      <c r="D6" s="500">
        <v>519</v>
      </c>
      <c r="E6" s="373">
        <f>D6/C6-1</f>
        <v>0.072</v>
      </c>
      <c r="F6" s="340" t="str">
        <f t="shared" si="0"/>
        <v>是</v>
      </c>
      <c r="G6" s="220" t="str">
        <f t="shared" si="1"/>
        <v>项</v>
      </c>
    </row>
    <row r="7" ht="36" customHeight="1" spans="1:7">
      <c r="A7" s="501" t="s">
        <v>140</v>
      </c>
      <c r="B7" s="502" t="s">
        <v>141</v>
      </c>
      <c r="C7" s="500">
        <v>148</v>
      </c>
      <c r="D7" s="500">
        <v>137</v>
      </c>
      <c r="E7" s="373">
        <f>D7/C7-1</f>
        <v>-0.074</v>
      </c>
      <c r="F7" s="340" t="str">
        <f t="shared" si="0"/>
        <v>是</v>
      </c>
      <c r="G7" s="220" t="str">
        <f t="shared" si="1"/>
        <v>项</v>
      </c>
    </row>
    <row r="8" ht="36" customHeight="1" spans="1:7">
      <c r="A8" s="501" t="s">
        <v>142</v>
      </c>
      <c r="B8" s="502" t="s">
        <v>143</v>
      </c>
      <c r="C8" s="500">
        <v>0</v>
      </c>
      <c r="D8" s="500">
        <v>0</v>
      </c>
      <c r="E8" s="373"/>
      <c r="F8" s="340" t="str">
        <f t="shared" si="0"/>
        <v>否</v>
      </c>
      <c r="G8" s="220" t="str">
        <f t="shared" si="1"/>
        <v>项</v>
      </c>
    </row>
    <row r="9" ht="36" customHeight="1" spans="1:7">
      <c r="A9" s="501" t="s">
        <v>144</v>
      </c>
      <c r="B9" s="502" t="s">
        <v>145</v>
      </c>
      <c r="C9" s="500">
        <v>59</v>
      </c>
      <c r="D9" s="500">
        <v>53</v>
      </c>
      <c r="E9" s="373">
        <f>D9/C9-1</f>
        <v>-0.102</v>
      </c>
      <c r="F9" s="340" t="str">
        <f t="shared" si="0"/>
        <v>是</v>
      </c>
      <c r="G9" s="220" t="str">
        <f t="shared" si="1"/>
        <v>项</v>
      </c>
    </row>
    <row r="10" ht="36" customHeight="1" spans="1:7">
      <c r="A10" s="501" t="s">
        <v>146</v>
      </c>
      <c r="B10" s="502" t="s">
        <v>147</v>
      </c>
      <c r="C10" s="500">
        <v>0</v>
      </c>
      <c r="D10" s="500">
        <v>0</v>
      </c>
      <c r="E10" s="373"/>
      <c r="F10" s="340" t="str">
        <f t="shared" si="0"/>
        <v>否</v>
      </c>
      <c r="G10" s="220" t="str">
        <f t="shared" si="1"/>
        <v>项</v>
      </c>
    </row>
    <row r="11" ht="36" customHeight="1" spans="1:7">
      <c r="A11" s="501" t="s">
        <v>148</v>
      </c>
      <c r="B11" s="502" t="s">
        <v>149</v>
      </c>
      <c r="C11" s="500">
        <v>0</v>
      </c>
      <c r="D11" s="500">
        <v>20</v>
      </c>
      <c r="E11" s="373"/>
      <c r="F11" s="340" t="str">
        <f t="shared" si="0"/>
        <v>是</v>
      </c>
      <c r="G11" s="220" t="str">
        <f t="shared" si="1"/>
        <v>项</v>
      </c>
    </row>
    <row r="12" ht="36" customHeight="1" spans="1:7">
      <c r="A12" s="501" t="s">
        <v>150</v>
      </c>
      <c r="B12" s="502" t="s">
        <v>151</v>
      </c>
      <c r="C12" s="500">
        <v>0</v>
      </c>
      <c r="D12" s="500">
        <v>0</v>
      </c>
      <c r="E12" s="373"/>
      <c r="F12" s="340" t="str">
        <f t="shared" si="0"/>
        <v>否</v>
      </c>
      <c r="G12" s="220" t="str">
        <f t="shared" si="1"/>
        <v>项</v>
      </c>
    </row>
    <row r="13" ht="36" customHeight="1" spans="1:7">
      <c r="A13" s="501" t="s">
        <v>152</v>
      </c>
      <c r="B13" s="502" t="s">
        <v>153</v>
      </c>
      <c r="C13" s="500">
        <v>0</v>
      </c>
      <c r="D13" s="500">
        <v>0</v>
      </c>
      <c r="E13" s="373"/>
      <c r="F13" s="340" t="str">
        <f t="shared" si="0"/>
        <v>否</v>
      </c>
      <c r="G13" s="220" t="str">
        <f t="shared" si="1"/>
        <v>项</v>
      </c>
    </row>
    <row r="14" ht="36" customHeight="1" spans="1:7">
      <c r="A14" s="501" t="s">
        <v>154</v>
      </c>
      <c r="B14" s="502" t="s">
        <v>155</v>
      </c>
      <c r="C14" s="500">
        <v>0</v>
      </c>
      <c r="D14" s="500">
        <v>0</v>
      </c>
      <c r="E14" s="373"/>
      <c r="F14" s="340" t="str">
        <f t="shared" si="0"/>
        <v>否</v>
      </c>
      <c r="G14" s="220" t="str">
        <f t="shared" si="1"/>
        <v>项</v>
      </c>
    </row>
    <row r="15" ht="36" customHeight="1" spans="1:7">
      <c r="A15" s="501" t="s">
        <v>156</v>
      </c>
      <c r="B15" s="502" t="s">
        <v>157</v>
      </c>
      <c r="C15" s="500">
        <v>0</v>
      </c>
      <c r="D15" s="500">
        <v>0</v>
      </c>
      <c r="E15" s="373"/>
      <c r="F15" s="340" t="str">
        <f t="shared" si="0"/>
        <v>否</v>
      </c>
      <c r="G15" s="220" t="str">
        <f t="shared" si="1"/>
        <v>项</v>
      </c>
    </row>
    <row r="16" ht="36" customHeight="1" spans="1:7">
      <c r="A16" s="501" t="s">
        <v>158</v>
      </c>
      <c r="B16" s="502" t="s">
        <v>159</v>
      </c>
      <c r="C16" s="500">
        <v>0</v>
      </c>
      <c r="D16" s="500">
        <v>0</v>
      </c>
      <c r="E16" s="373"/>
      <c r="F16" s="340" t="str">
        <f t="shared" si="0"/>
        <v>否</v>
      </c>
      <c r="G16" s="220" t="str">
        <f t="shared" si="1"/>
        <v>项</v>
      </c>
    </row>
    <row r="17" ht="36" customHeight="1" spans="1:7">
      <c r="A17" s="498" t="s">
        <v>160</v>
      </c>
      <c r="B17" s="499" t="s">
        <v>161</v>
      </c>
      <c r="C17" s="500">
        <v>532</v>
      </c>
      <c r="D17" s="500">
        <v>562</v>
      </c>
      <c r="E17" s="373">
        <f>D17/C17-1</f>
        <v>0.056</v>
      </c>
      <c r="F17" s="340" t="str">
        <f t="shared" si="0"/>
        <v>是</v>
      </c>
      <c r="G17" s="220" t="str">
        <f t="shared" si="1"/>
        <v>款</v>
      </c>
    </row>
    <row r="18" ht="36" customHeight="1" spans="1:7">
      <c r="A18" s="501" t="s">
        <v>162</v>
      </c>
      <c r="B18" s="502" t="s">
        <v>139</v>
      </c>
      <c r="C18" s="500">
        <v>442</v>
      </c>
      <c r="D18" s="500">
        <v>477</v>
      </c>
      <c r="E18" s="373">
        <f>D18/C18-1</f>
        <v>0.079</v>
      </c>
      <c r="F18" s="340" t="str">
        <f t="shared" si="0"/>
        <v>是</v>
      </c>
      <c r="G18" s="220" t="str">
        <f t="shared" si="1"/>
        <v>项</v>
      </c>
    </row>
    <row r="19" ht="36" customHeight="1" spans="1:7">
      <c r="A19" s="501" t="s">
        <v>163</v>
      </c>
      <c r="B19" s="502" t="s">
        <v>141</v>
      </c>
      <c r="C19" s="500">
        <v>60</v>
      </c>
      <c r="D19" s="500">
        <v>55</v>
      </c>
      <c r="E19" s="373">
        <f>D19/C19-1</f>
        <v>-0.083</v>
      </c>
      <c r="F19" s="340" t="str">
        <f t="shared" si="0"/>
        <v>是</v>
      </c>
      <c r="G19" s="220" t="str">
        <f t="shared" si="1"/>
        <v>项</v>
      </c>
    </row>
    <row r="20" ht="36" customHeight="1" spans="1:7">
      <c r="A20" s="501" t="s">
        <v>164</v>
      </c>
      <c r="B20" s="502" t="s">
        <v>143</v>
      </c>
      <c r="C20" s="500">
        <v>0</v>
      </c>
      <c r="D20" s="500">
        <v>0</v>
      </c>
      <c r="E20" s="373"/>
      <c r="F20" s="340" t="str">
        <f t="shared" si="0"/>
        <v>否</v>
      </c>
      <c r="G20" s="220" t="str">
        <f t="shared" si="1"/>
        <v>项</v>
      </c>
    </row>
    <row r="21" ht="36" customHeight="1" spans="1:7">
      <c r="A21" s="501" t="s">
        <v>165</v>
      </c>
      <c r="B21" s="502" t="s">
        <v>166</v>
      </c>
      <c r="C21" s="500">
        <v>30</v>
      </c>
      <c r="D21" s="500">
        <v>30</v>
      </c>
      <c r="E21" s="373">
        <f>D21/C21-1</f>
        <v>0</v>
      </c>
      <c r="F21" s="340" t="str">
        <f t="shared" si="0"/>
        <v>是</v>
      </c>
      <c r="G21" s="220" t="str">
        <f t="shared" si="1"/>
        <v>项</v>
      </c>
    </row>
    <row r="22" ht="36" customHeight="1" spans="1:7">
      <c r="A22" s="501" t="s">
        <v>167</v>
      </c>
      <c r="B22" s="502" t="s">
        <v>168</v>
      </c>
      <c r="C22" s="500">
        <v>0</v>
      </c>
      <c r="D22" s="500">
        <v>0</v>
      </c>
      <c r="E22" s="373"/>
      <c r="F22" s="340" t="str">
        <f t="shared" si="0"/>
        <v>否</v>
      </c>
      <c r="G22" s="220" t="str">
        <f t="shared" si="1"/>
        <v>项</v>
      </c>
    </row>
    <row r="23" ht="36" customHeight="1" spans="1:7">
      <c r="A23" s="501" t="s">
        <v>169</v>
      </c>
      <c r="B23" s="502" t="s">
        <v>170</v>
      </c>
      <c r="C23" s="500">
        <v>0</v>
      </c>
      <c r="D23" s="500">
        <v>0</v>
      </c>
      <c r="E23" s="373"/>
      <c r="F23" s="340" t="str">
        <f t="shared" si="0"/>
        <v>否</v>
      </c>
      <c r="G23" s="220" t="str">
        <f t="shared" si="1"/>
        <v>项</v>
      </c>
    </row>
    <row r="24" ht="36" customHeight="1" spans="1:7">
      <c r="A24" s="501" t="s">
        <v>171</v>
      </c>
      <c r="B24" s="502" t="s">
        <v>157</v>
      </c>
      <c r="C24" s="500">
        <v>0</v>
      </c>
      <c r="D24" s="500">
        <v>0</v>
      </c>
      <c r="E24" s="373"/>
      <c r="F24" s="340" t="str">
        <f t="shared" si="0"/>
        <v>否</v>
      </c>
      <c r="G24" s="220" t="str">
        <f t="shared" si="1"/>
        <v>项</v>
      </c>
    </row>
    <row r="25" ht="36" customHeight="1" spans="1:7">
      <c r="A25" s="501" t="s">
        <v>172</v>
      </c>
      <c r="B25" s="502" t="s">
        <v>173</v>
      </c>
      <c r="C25" s="500">
        <v>0</v>
      </c>
      <c r="D25" s="500">
        <v>0</v>
      </c>
      <c r="E25" s="373"/>
      <c r="F25" s="340" t="str">
        <f t="shared" si="0"/>
        <v>否</v>
      </c>
      <c r="G25" s="220" t="str">
        <f t="shared" si="1"/>
        <v>项</v>
      </c>
    </row>
    <row r="26" ht="36" customHeight="1" spans="1:7">
      <c r="A26" s="498" t="s">
        <v>174</v>
      </c>
      <c r="B26" s="499" t="s">
        <v>175</v>
      </c>
      <c r="C26" s="500">
        <v>7679</v>
      </c>
      <c r="D26" s="500">
        <v>8047</v>
      </c>
      <c r="E26" s="373">
        <f>D26/C26-1</f>
        <v>0.048</v>
      </c>
      <c r="F26" s="340" t="str">
        <f t="shared" si="0"/>
        <v>是</v>
      </c>
      <c r="G26" s="220" t="str">
        <f t="shared" si="1"/>
        <v>款</v>
      </c>
    </row>
    <row r="27" ht="36" customHeight="1" spans="1:7">
      <c r="A27" s="501" t="s">
        <v>176</v>
      </c>
      <c r="B27" s="502" t="s">
        <v>139</v>
      </c>
      <c r="C27" s="500">
        <v>6826</v>
      </c>
      <c r="D27" s="500">
        <v>7199</v>
      </c>
      <c r="E27" s="373">
        <f>D27/C27-1</f>
        <v>0.055</v>
      </c>
      <c r="F27" s="340" t="str">
        <f t="shared" si="0"/>
        <v>是</v>
      </c>
      <c r="G27" s="220" t="str">
        <f t="shared" si="1"/>
        <v>项</v>
      </c>
    </row>
    <row r="28" ht="36" customHeight="1" spans="1:7">
      <c r="A28" s="501" t="s">
        <v>177</v>
      </c>
      <c r="B28" s="502" t="s">
        <v>141</v>
      </c>
      <c r="C28" s="500">
        <v>702</v>
      </c>
      <c r="D28" s="500">
        <v>700</v>
      </c>
      <c r="E28" s="373">
        <f>D28/C28-1</f>
        <v>-0.003</v>
      </c>
      <c r="F28" s="340" t="str">
        <f t="shared" si="0"/>
        <v>是</v>
      </c>
      <c r="G28" s="220" t="str">
        <f t="shared" si="1"/>
        <v>项</v>
      </c>
    </row>
    <row r="29" ht="36" customHeight="1" spans="1:7">
      <c r="A29" s="501" t="s">
        <v>178</v>
      </c>
      <c r="B29" s="502" t="s">
        <v>143</v>
      </c>
      <c r="C29" s="500">
        <v>0</v>
      </c>
      <c r="D29" s="500">
        <v>0</v>
      </c>
      <c r="E29" s="373"/>
      <c r="F29" s="340" t="str">
        <f t="shared" si="0"/>
        <v>否</v>
      </c>
      <c r="G29" s="220" t="str">
        <f t="shared" si="1"/>
        <v>项</v>
      </c>
    </row>
    <row r="30" ht="36" customHeight="1" spans="1:7">
      <c r="A30" s="501" t="s">
        <v>179</v>
      </c>
      <c r="B30" s="502" t="s">
        <v>180</v>
      </c>
      <c r="C30" s="500">
        <v>0</v>
      </c>
      <c r="D30" s="500">
        <v>0</v>
      </c>
      <c r="E30" s="373"/>
      <c r="F30" s="340" t="str">
        <f t="shared" si="0"/>
        <v>否</v>
      </c>
      <c r="G30" s="220" t="str">
        <f t="shared" si="1"/>
        <v>项</v>
      </c>
    </row>
    <row r="31" ht="36" customHeight="1" spans="1:7">
      <c r="A31" s="501" t="s">
        <v>181</v>
      </c>
      <c r="B31" s="502" t="s">
        <v>182</v>
      </c>
      <c r="C31" s="500">
        <v>0</v>
      </c>
      <c r="D31" s="500">
        <v>0</v>
      </c>
      <c r="E31" s="373"/>
      <c r="F31" s="340" t="str">
        <f t="shared" si="0"/>
        <v>否</v>
      </c>
      <c r="G31" s="220" t="str">
        <f t="shared" si="1"/>
        <v>项</v>
      </c>
    </row>
    <row r="32" ht="36" customHeight="1" spans="1:7">
      <c r="A32" s="501" t="s">
        <v>183</v>
      </c>
      <c r="B32" s="502" t="s">
        <v>184</v>
      </c>
      <c r="C32" s="500">
        <v>0</v>
      </c>
      <c r="D32" s="500">
        <v>0</v>
      </c>
      <c r="E32" s="373"/>
      <c r="F32" s="340" t="str">
        <f t="shared" si="0"/>
        <v>否</v>
      </c>
      <c r="G32" s="220" t="str">
        <f t="shared" si="1"/>
        <v>项</v>
      </c>
    </row>
    <row r="33" ht="36" customHeight="1" spans="1:7">
      <c r="A33" s="501" t="s">
        <v>185</v>
      </c>
      <c r="B33" s="502" t="s">
        <v>186</v>
      </c>
      <c r="C33" s="500">
        <v>93</v>
      </c>
      <c r="D33" s="500">
        <v>93</v>
      </c>
      <c r="E33" s="373">
        <f>D33/C33-1</f>
        <v>0</v>
      </c>
      <c r="F33" s="340" t="str">
        <f t="shared" si="0"/>
        <v>是</v>
      </c>
      <c r="G33" s="220" t="str">
        <f t="shared" si="1"/>
        <v>项</v>
      </c>
    </row>
    <row r="34" ht="36" customHeight="1" spans="1:7">
      <c r="A34" s="501" t="s">
        <v>187</v>
      </c>
      <c r="B34" s="502" t="s">
        <v>188</v>
      </c>
      <c r="C34" s="500">
        <v>0</v>
      </c>
      <c r="D34" s="500">
        <v>0</v>
      </c>
      <c r="E34" s="373"/>
      <c r="F34" s="340" t="str">
        <f t="shared" si="0"/>
        <v>否</v>
      </c>
      <c r="G34" s="220" t="str">
        <f t="shared" si="1"/>
        <v>项</v>
      </c>
    </row>
    <row r="35" ht="36" customHeight="1" spans="1:7">
      <c r="A35" s="501" t="s">
        <v>189</v>
      </c>
      <c r="B35" s="502" t="s">
        <v>157</v>
      </c>
      <c r="C35" s="500">
        <v>58</v>
      </c>
      <c r="D35" s="500">
        <v>55</v>
      </c>
      <c r="E35" s="373">
        <f>D35/C35-1</f>
        <v>-0.052</v>
      </c>
      <c r="F35" s="340" t="str">
        <f t="shared" si="0"/>
        <v>是</v>
      </c>
      <c r="G35" s="220" t="str">
        <f t="shared" si="1"/>
        <v>项</v>
      </c>
    </row>
    <row r="36" ht="36" customHeight="1" spans="1:7">
      <c r="A36" s="503" t="s">
        <v>190</v>
      </c>
      <c r="B36" s="502" t="s">
        <v>191</v>
      </c>
      <c r="C36" s="500">
        <v>0</v>
      </c>
      <c r="D36" s="500">
        <v>0</v>
      </c>
      <c r="E36" s="373"/>
      <c r="F36" s="340" t="str">
        <f t="shared" si="0"/>
        <v>否</v>
      </c>
      <c r="G36" s="220" t="str">
        <f t="shared" si="1"/>
        <v>项</v>
      </c>
    </row>
    <row r="37" ht="36" customHeight="1" spans="1:7">
      <c r="A37" s="498" t="s">
        <v>192</v>
      </c>
      <c r="B37" s="499" t="s">
        <v>193</v>
      </c>
      <c r="C37" s="500">
        <v>512</v>
      </c>
      <c r="D37" s="500">
        <v>519</v>
      </c>
      <c r="E37" s="373">
        <f>D37/C37-1</f>
        <v>0.014</v>
      </c>
      <c r="F37" s="340" t="str">
        <f t="shared" si="0"/>
        <v>是</v>
      </c>
      <c r="G37" s="220" t="str">
        <f t="shared" si="1"/>
        <v>款</v>
      </c>
    </row>
    <row r="38" ht="36" customHeight="1" spans="1:7">
      <c r="A38" s="501" t="s">
        <v>194</v>
      </c>
      <c r="B38" s="502" t="s">
        <v>139</v>
      </c>
      <c r="C38" s="500">
        <v>445</v>
      </c>
      <c r="D38" s="500">
        <v>477</v>
      </c>
      <c r="E38" s="373">
        <f>D38/C38-1</f>
        <v>0.072</v>
      </c>
      <c r="F38" s="340" t="str">
        <f t="shared" si="0"/>
        <v>是</v>
      </c>
      <c r="G38" s="220" t="str">
        <f t="shared" si="1"/>
        <v>项</v>
      </c>
    </row>
    <row r="39" ht="36" customHeight="1" spans="1:7">
      <c r="A39" s="501" t="s">
        <v>195</v>
      </c>
      <c r="B39" s="502" t="s">
        <v>141</v>
      </c>
      <c r="C39" s="500">
        <v>37</v>
      </c>
      <c r="D39" s="500">
        <v>14</v>
      </c>
      <c r="E39" s="373">
        <f>D39/C39-1</f>
        <v>-0.622</v>
      </c>
      <c r="F39" s="340" t="str">
        <f t="shared" si="0"/>
        <v>是</v>
      </c>
      <c r="G39" s="220" t="str">
        <f t="shared" si="1"/>
        <v>项</v>
      </c>
    </row>
    <row r="40" ht="36" customHeight="1" spans="1:7">
      <c r="A40" s="501" t="s">
        <v>196</v>
      </c>
      <c r="B40" s="502" t="s">
        <v>143</v>
      </c>
      <c r="C40" s="500">
        <v>0</v>
      </c>
      <c r="D40" s="500">
        <v>0</v>
      </c>
      <c r="E40" s="373"/>
      <c r="F40" s="340" t="str">
        <f t="shared" si="0"/>
        <v>否</v>
      </c>
      <c r="G40" s="220" t="str">
        <f t="shared" si="1"/>
        <v>项</v>
      </c>
    </row>
    <row r="41" ht="36" customHeight="1" spans="1:7">
      <c r="A41" s="501" t="s">
        <v>197</v>
      </c>
      <c r="B41" s="502" t="s">
        <v>198</v>
      </c>
      <c r="C41" s="500">
        <v>0</v>
      </c>
      <c r="D41" s="500">
        <v>0</v>
      </c>
      <c r="E41" s="373"/>
      <c r="F41" s="340" t="str">
        <f t="shared" si="0"/>
        <v>否</v>
      </c>
      <c r="G41" s="220" t="str">
        <f t="shared" si="1"/>
        <v>项</v>
      </c>
    </row>
    <row r="42" ht="36" customHeight="1" spans="1:7">
      <c r="A42" s="501" t="s">
        <v>199</v>
      </c>
      <c r="B42" s="502" t="s">
        <v>200</v>
      </c>
      <c r="C42" s="500">
        <v>0</v>
      </c>
      <c r="D42" s="500">
        <v>0</v>
      </c>
      <c r="E42" s="373"/>
      <c r="F42" s="340" t="str">
        <f t="shared" si="0"/>
        <v>否</v>
      </c>
      <c r="G42" s="220" t="str">
        <f t="shared" si="1"/>
        <v>项</v>
      </c>
    </row>
    <row r="43" ht="36" customHeight="1" spans="1:7">
      <c r="A43" s="501" t="s">
        <v>201</v>
      </c>
      <c r="B43" s="502" t="s">
        <v>202</v>
      </c>
      <c r="C43" s="500">
        <v>0</v>
      </c>
      <c r="D43" s="500">
        <v>0</v>
      </c>
      <c r="E43" s="373"/>
      <c r="F43" s="340" t="str">
        <f t="shared" si="0"/>
        <v>否</v>
      </c>
      <c r="G43" s="220" t="str">
        <f t="shared" si="1"/>
        <v>项</v>
      </c>
    </row>
    <row r="44" ht="36" customHeight="1" spans="1:7">
      <c r="A44" s="501" t="s">
        <v>203</v>
      </c>
      <c r="B44" s="502" t="s">
        <v>204</v>
      </c>
      <c r="C44" s="500">
        <v>0</v>
      </c>
      <c r="D44" s="500">
        <v>0</v>
      </c>
      <c r="E44" s="373"/>
      <c r="F44" s="340" t="str">
        <f t="shared" si="0"/>
        <v>否</v>
      </c>
      <c r="G44" s="220" t="str">
        <f t="shared" si="1"/>
        <v>项</v>
      </c>
    </row>
    <row r="45" ht="36" customHeight="1" spans="1:7">
      <c r="A45" s="501" t="s">
        <v>205</v>
      </c>
      <c r="B45" s="502" t="s">
        <v>206</v>
      </c>
      <c r="C45" s="500">
        <v>0</v>
      </c>
      <c r="D45" s="500">
        <v>0</v>
      </c>
      <c r="E45" s="373"/>
      <c r="F45" s="340" t="str">
        <f t="shared" si="0"/>
        <v>否</v>
      </c>
      <c r="G45" s="220" t="str">
        <f t="shared" si="1"/>
        <v>项</v>
      </c>
    </row>
    <row r="46" ht="36" customHeight="1" spans="1:7">
      <c r="A46" s="501" t="s">
        <v>207</v>
      </c>
      <c r="B46" s="502" t="s">
        <v>157</v>
      </c>
      <c r="C46" s="500">
        <v>30</v>
      </c>
      <c r="D46" s="500">
        <v>28</v>
      </c>
      <c r="E46" s="373">
        <f>D46/C46-1</f>
        <v>-0.067</v>
      </c>
      <c r="F46" s="340" t="str">
        <f t="shared" si="0"/>
        <v>是</v>
      </c>
      <c r="G46" s="220" t="str">
        <f t="shared" si="1"/>
        <v>项</v>
      </c>
    </row>
    <row r="47" ht="36" customHeight="1" spans="1:7">
      <c r="A47" s="501" t="s">
        <v>208</v>
      </c>
      <c r="B47" s="502" t="s">
        <v>209</v>
      </c>
      <c r="C47" s="500">
        <v>0</v>
      </c>
      <c r="D47" s="500">
        <v>0</v>
      </c>
      <c r="E47" s="373"/>
      <c r="F47" s="340" t="str">
        <f t="shared" si="0"/>
        <v>否</v>
      </c>
      <c r="G47" s="220" t="str">
        <f t="shared" si="1"/>
        <v>项</v>
      </c>
    </row>
    <row r="48" ht="36" customHeight="1" spans="1:7">
      <c r="A48" s="498" t="s">
        <v>210</v>
      </c>
      <c r="B48" s="499" t="s">
        <v>211</v>
      </c>
      <c r="C48" s="500">
        <v>442</v>
      </c>
      <c r="D48" s="500">
        <v>459</v>
      </c>
      <c r="E48" s="373">
        <f>D48/C48-1</f>
        <v>0.038</v>
      </c>
      <c r="F48" s="340" t="str">
        <f t="shared" si="0"/>
        <v>是</v>
      </c>
      <c r="G48" s="220" t="str">
        <f t="shared" si="1"/>
        <v>款</v>
      </c>
    </row>
    <row r="49" ht="36" customHeight="1" spans="1:7">
      <c r="A49" s="501" t="s">
        <v>212</v>
      </c>
      <c r="B49" s="502" t="s">
        <v>139</v>
      </c>
      <c r="C49" s="500">
        <v>236</v>
      </c>
      <c r="D49" s="500">
        <v>249</v>
      </c>
      <c r="E49" s="373">
        <f>D49/C49-1</f>
        <v>0.055</v>
      </c>
      <c r="F49" s="340" t="str">
        <f t="shared" si="0"/>
        <v>是</v>
      </c>
      <c r="G49" s="220" t="str">
        <f t="shared" si="1"/>
        <v>项</v>
      </c>
    </row>
    <row r="50" ht="36" customHeight="1" spans="1:7">
      <c r="A50" s="501" t="s">
        <v>213</v>
      </c>
      <c r="B50" s="502" t="s">
        <v>141</v>
      </c>
      <c r="C50" s="500">
        <v>103</v>
      </c>
      <c r="D50" s="500">
        <v>100</v>
      </c>
      <c r="E50" s="373">
        <f>D50/C50-1</f>
        <v>-0.029</v>
      </c>
      <c r="F50" s="340" t="str">
        <f t="shared" si="0"/>
        <v>是</v>
      </c>
      <c r="G50" s="220" t="str">
        <f t="shared" si="1"/>
        <v>项</v>
      </c>
    </row>
    <row r="51" ht="36" customHeight="1" spans="1:7">
      <c r="A51" s="501" t="s">
        <v>214</v>
      </c>
      <c r="B51" s="502" t="s">
        <v>143</v>
      </c>
      <c r="C51" s="500">
        <v>0</v>
      </c>
      <c r="D51" s="500">
        <v>0</v>
      </c>
      <c r="E51" s="373"/>
      <c r="F51" s="340" t="str">
        <f t="shared" si="0"/>
        <v>否</v>
      </c>
      <c r="G51" s="220" t="str">
        <f t="shared" si="1"/>
        <v>项</v>
      </c>
    </row>
    <row r="52" ht="36" customHeight="1" spans="1:7">
      <c r="A52" s="501" t="s">
        <v>215</v>
      </c>
      <c r="B52" s="502" t="s">
        <v>216</v>
      </c>
      <c r="C52" s="500">
        <v>0</v>
      </c>
      <c r="D52" s="500">
        <v>0</v>
      </c>
      <c r="E52" s="373"/>
      <c r="F52" s="340" t="str">
        <f t="shared" si="0"/>
        <v>否</v>
      </c>
      <c r="G52" s="220" t="str">
        <f t="shared" si="1"/>
        <v>项</v>
      </c>
    </row>
    <row r="53" ht="36" customHeight="1" spans="1:7">
      <c r="A53" s="501" t="s">
        <v>217</v>
      </c>
      <c r="B53" s="502" t="s">
        <v>218</v>
      </c>
      <c r="C53" s="500">
        <v>0</v>
      </c>
      <c r="D53" s="500">
        <v>0</v>
      </c>
      <c r="E53" s="373"/>
      <c r="F53" s="340" t="str">
        <f t="shared" si="0"/>
        <v>否</v>
      </c>
      <c r="G53" s="220" t="str">
        <f t="shared" si="1"/>
        <v>项</v>
      </c>
    </row>
    <row r="54" ht="36" customHeight="1" spans="1:7">
      <c r="A54" s="501" t="s">
        <v>219</v>
      </c>
      <c r="B54" s="502" t="s">
        <v>220</v>
      </c>
      <c r="C54" s="500">
        <v>0</v>
      </c>
      <c r="D54" s="500">
        <v>0</v>
      </c>
      <c r="E54" s="373"/>
      <c r="F54" s="340" t="str">
        <f t="shared" si="0"/>
        <v>否</v>
      </c>
      <c r="G54" s="220" t="str">
        <f t="shared" si="1"/>
        <v>项</v>
      </c>
    </row>
    <row r="55" ht="36" customHeight="1" spans="1:7">
      <c r="A55" s="501" t="s">
        <v>221</v>
      </c>
      <c r="B55" s="502" t="s">
        <v>222</v>
      </c>
      <c r="C55" s="500">
        <v>103</v>
      </c>
      <c r="D55" s="500">
        <v>110</v>
      </c>
      <c r="E55" s="373">
        <f>D55/C55-1</f>
        <v>0.068</v>
      </c>
      <c r="F55" s="340" t="str">
        <f t="shared" si="0"/>
        <v>是</v>
      </c>
      <c r="G55" s="220" t="str">
        <f t="shared" si="1"/>
        <v>项</v>
      </c>
    </row>
    <row r="56" ht="36" customHeight="1" spans="1:7">
      <c r="A56" s="501" t="s">
        <v>223</v>
      </c>
      <c r="B56" s="502" t="s">
        <v>224</v>
      </c>
      <c r="C56" s="500">
        <v>0</v>
      </c>
      <c r="D56" s="500">
        <v>0</v>
      </c>
      <c r="E56" s="373"/>
      <c r="F56" s="340" t="str">
        <f t="shared" si="0"/>
        <v>否</v>
      </c>
      <c r="G56" s="220" t="str">
        <f t="shared" si="1"/>
        <v>项</v>
      </c>
    </row>
    <row r="57" ht="36" customHeight="1" spans="1:7">
      <c r="A57" s="501" t="s">
        <v>225</v>
      </c>
      <c r="B57" s="502" t="s">
        <v>157</v>
      </c>
      <c r="C57" s="500">
        <v>0</v>
      </c>
      <c r="D57" s="500">
        <v>0</v>
      </c>
      <c r="E57" s="373"/>
      <c r="F57" s="340" t="str">
        <f t="shared" si="0"/>
        <v>否</v>
      </c>
      <c r="G57" s="220" t="str">
        <f t="shared" si="1"/>
        <v>项</v>
      </c>
    </row>
    <row r="58" ht="36" customHeight="1" spans="1:7">
      <c r="A58" s="501" t="s">
        <v>226</v>
      </c>
      <c r="B58" s="502" t="s">
        <v>227</v>
      </c>
      <c r="C58" s="500">
        <v>0</v>
      </c>
      <c r="D58" s="500">
        <v>0</v>
      </c>
      <c r="E58" s="373"/>
      <c r="F58" s="340" t="str">
        <f t="shared" si="0"/>
        <v>否</v>
      </c>
      <c r="G58" s="220" t="str">
        <f t="shared" si="1"/>
        <v>项</v>
      </c>
    </row>
    <row r="59" ht="36" customHeight="1" spans="1:7">
      <c r="A59" s="498" t="s">
        <v>228</v>
      </c>
      <c r="B59" s="499" t="s">
        <v>229</v>
      </c>
      <c r="C59" s="500">
        <v>892</v>
      </c>
      <c r="D59" s="500">
        <v>919</v>
      </c>
      <c r="E59" s="373">
        <f>D59/C59-1</f>
        <v>0.03</v>
      </c>
      <c r="F59" s="340" t="str">
        <f t="shared" si="0"/>
        <v>是</v>
      </c>
      <c r="G59" s="220" t="str">
        <f t="shared" si="1"/>
        <v>款</v>
      </c>
    </row>
    <row r="60" ht="36" customHeight="1" spans="1:7">
      <c r="A60" s="501" t="s">
        <v>230</v>
      </c>
      <c r="B60" s="502" t="s">
        <v>139</v>
      </c>
      <c r="C60" s="500">
        <v>766</v>
      </c>
      <c r="D60" s="500">
        <v>819</v>
      </c>
      <c r="E60" s="373">
        <f>D60/C60-1</f>
        <v>0.069</v>
      </c>
      <c r="F60" s="340" t="str">
        <f t="shared" si="0"/>
        <v>是</v>
      </c>
      <c r="G60" s="220" t="str">
        <f t="shared" si="1"/>
        <v>项</v>
      </c>
    </row>
    <row r="61" ht="36" customHeight="1" spans="1:7">
      <c r="A61" s="501" t="s">
        <v>231</v>
      </c>
      <c r="B61" s="502" t="s">
        <v>141</v>
      </c>
      <c r="C61" s="500">
        <v>106</v>
      </c>
      <c r="D61" s="500">
        <v>80</v>
      </c>
      <c r="E61" s="373">
        <f>D61/C61-1</f>
        <v>-0.245</v>
      </c>
      <c r="F61" s="340" t="str">
        <f t="shared" si="0"/>
        <v>是</v>
      </c>
      <c r="G61" s="220" t="str">
        <f t="shared" si="1"/>
        <v>项</v>
      </c>
    </row>
    <row r="62" ht="36" customHeight="1" spans="1:7">
      <c r="A62" s="501" t="s">
        <v>232</v>
      </c>
      <c r="B62" s="502" t="s">
        <v>143</v>
      </c>
      <c r="C62" s="500">
        <v>0</v>
      </c>
      <c r="D62" s="500">
        <v>0</v>
      </c>
      <c r="E62" s="373"/>
      <c r="F62" s="340" t="str">
        <f t="shared" si="0"/>
        <v>否</v>
      </c>
      <c r="G62" s="220" t="str">
        <f t="shared" si="1"/>
        <v>项</v>
      </c>
    </row>
    <row r="63" ht="36" customHeight="1" spans="1:7">
      <c r="A63" s="501" t="s">
        <v>233</v>
      </c>
      <c r="B63" s="502" t="s">
        <v>234</v>
      </c>
      <c r="C63" s="500">
        <v>0</v>
      </c>
      <c r="D63" s="500">
        <v>0</v>
      </c>
      <c r="E63" s="373"/>
      <c r="F63" s="340" t="str">
        <f t="shared" si="0"/>
        <v>否</v>
      </c>
      <c r="G63" s="220" t="str">
        <f t="shared" si="1"/>
        <v>项</v>
      </c>
    </row>
    <row r="64" ht="36" customHeight="1" spans="1:7">
      <c r="A64" s="501" t="s">
        <v>235</v>
      </c>
      <c r="B64" s="502" t="s">
        <v>236</v>
      </c>
      <c r="C64" s="500">
        <v>0</v>
      </c>
      <c r="D64" s="500">
        <v>0</v>
      </c>
      <c r="E64" s="373"/>
      <c r="F64" s="340" t="str">
        <f t="shared" si="0"/>
        <v>否</v>
      </c>
      <c r="G64" s="220" t="str">
        <f t="shared" si="1"/>
        <v>项</v>
      </c>
    </row>
    <row r="65" ht="36" customHeight="1" spans="1:7">
      <c r="A65" s="501" t="s">
        <v>237</v>
      </c>
      <c r="B65" s="502" t="s">
        <v>238</v>
      </c>
      <c r="C65" s="500">
        <v>0</v>
      </c>
      <c r="D65" s="500">
        <v>0</v>
      </c>
      <c r="E65" s="373"/>
      <c r="F65" s="340" t="str">
        <f t="shared" si="0"/>
        <v>否</v>
      </c>
      <c r="G65" s="220" t="str">
        <f t="shared" si="1"/>
        <v>项</v>
      </c>
    </row>
    <row r="66" ht="36" customHeight="1" spans="1:7">
      <c r="A66" s="501" t="s">
        <v>239</v>
      </c>
      <c r="B66" s="502" t="s">
        <v>240</v>
      </c>
      <c r="C66" s="500">
        <v>0</v>
      </c>
      <c r="D66" s="500">
        <v>0</v>
      </c>
      <c r="E66" s="373"/>
      <c r="F66" s="340" t="str">
        <f t="shared" si="0"/>
        <v>否</v>
      </c>
      <c r="G66" s="220" t="str">
        <f t="shared" si="1"/>
        <v>项</v>
      </c>
    </row>
    <row r="67" ht="36" customHeight="1" spans="1:7">
      <c r="A67" s="501" t="s">
        <v>241</v>
      </c>
      <c r="B67" s="502" t="s">
        <v>242</v>
      </c>
      <c r="C67" s="500">
        <v>0</v>
      </c>
      <c r="D67" s="500">
        <v>0</v>
      </c>
      <c r="E67" s="373"/>
      <c r="F67" s="340" t="str">
        <f t="shared" si="0"/>
        <v>否</v>
      </c>
      <c r="G67" s="220" t="str">
        <f t="shared" si="1"/>
        <v>项</v>
      </c>
    </row>
    <row r="68" ht="36" customHeight="1" spans="1:7">
      <c r="A68" s="501" t="s">
        <v>243</v>
      </c>
      <c r="B68" s="502" t="s">
        <v>157</v>
      </c>
      <c r="C68" s="500">
        <v>0</v>
      </c>
      <c r="D68" s="500">
        <v>0</v>
      </c>
      <c r="E68" s="373"/>
      <c r="F68" s="340" t="str">
        <f t="shared" ref="F68:F131" si="2">IF(LEN(A68)=3,"是",IF(B68&lt;&gt;"",IF(SUM(C68:D68)&lt;&gt;0,"是","否"),"是"))</f>
        <v>否</v>
      </c>
      <c r="G68" s="220" t="str">
        <f t="shared" ref="G68:G131" si="3">IF(LEN(A68)=3,"类",IF(LEN(A68)=5,"款","项"))</f>
        <v>项</v>
      </c>
    </row>
    <row r="69" ht="36" customHeight="1" spans="1:7">
      <c r="A69" s="501" t="s">
        <v>244</v>
      </c>
      <c r="B69" s="502" t="s">
        <v>245</v>
      </c>
      <c r="C69" s="500">
        <v>20</v>
      </c>
      <c r="D69" s="500">
        <v>20</v>
      </c>
      <c r="E69" s="373">
        <f>D69/C69-1</f>
        <v>0</v>
      </c>
      <c r="F69" s="340" t="str">
        <f t="shared" si="2"/>
        <v>是</v>
      </c>
      <c r="G69" s="220" t="str">
        <f t="shared" si="3"/>
        <v>项</v>
      </c>
    </row>
    <row r="70" ht="36" customHeight="1" spans="1:7">
      <c r="A70" s="498" t="s">
        <v>246</v>
      </c>
      <c r="B70" s="499" t="s">
        <v>247</v>
      </c>
      <c r="C70" s="500">
        <v>130</v>
      </c>
      <c r="D70" s="500">
        <v>130</v>
      </c>
      <c r="E70" s="373">
        <f>D70/C70-1</f>
        <v>0</v>
      </c>
      <c r="F70" s="340" t="str">
        <f t="shared" si="2"/>
        <v>是</v>
      </c>
      <c r="G70" s="220" t="str">
        <f t="shared" si="3"/>
        <v>款</v>
      </c>
    </row>
    <row r="71" ht="36" customHeight="1" spans="1:7">
      <c r="A71" s="501" t="s">
        <v>248</v>
      </c>
      <c r="B71" s="502" t="s">
        <v>139</v>
      </c>
      <c r="C71" s="500">
        <v>0</v>
      </c>
      <c r="D71" s="500">
        <v>0</v>
      </c>
      <c r="E71" s="373"/>
      <c r="F71" s="340" t="str">
        <f t="shared" si="2"/>
        <v>否</v>
      </c>
      <c r="G71" s="220" t="str">
        <f t="shared" si="3"/>
        <v>项</v>
      </c>
    </row>
    <row r="72" ht="36" customHeight="1" spans="1:7">
      <c r="A72" s="501" t="s">
        <v>249</v>
      </c>
      <c r="B72" s="502" t="s">
        <v>141</v>
      </c>
      <c r="C72" s="500">
        <v>105</v>
      </c>
      <c r="D72" s="500">
        <v>105</v>
      </c>
      <c r="E72" s="373">
        <f>D72/C72-1</f>
        <v>0</v>
      </c>
      <c r="F72" s="340" t="str">
        <f t="shared" si="2"/>
        <v>是</v>
      </c>
      <c r="G72" s="220" t="str">
        <f t="shared" si="3"/>
        <v>项</v>
      </c>
    </row>
    <row r="73" ht="36" customHeight="1" spans="1:7">
      <c r="A73" s="501" t="s">
        <v>250</v>
      </c>
      <c r="B73" s="502" t="s">
        <v>143</v>
      </c>
      <c r="C73" s="500">
        <v>0</v>
      </c>
      <c r="D73" s="500">
        <v>0</v>
      </c>
      <c r="E73" s="373"/>
      <c r="F73" s="340" t="str">
        <f t="shared" si="2"/>
        <v>否</v>
      </c>
      <c r="G73" s="220" t="str">
        <f t="shared" si="3"/>
        <v>项</v>
      </c>
    </row>
    <row r="74" ht="36" customHeight="1" spans="1:7">
      <c r="A74" s="501" t="s">
        <v>251</v>
      </c>
      <c r="B74" s="502" t="s">
        <v>252</v>
      </c>
      <c r="C74" s="500">
        <v>0</v>
      </c>
      <c r="D74" s="500">
        <v>0</v>
      </c>
      <c r="E74" s="373"/>
      <c r="F74" s="340" t="str">
        <f t="shared" si="2"/>
        <v>否</v>
      </c>
      <c r="G74" s="220" t="str">
        <f t="shared" si="3"/>
        <v>项</v>
      </c>
    </row>
    <row r="75" ht="36" customHeight="1" spans="1:7">
      <c r="A75" s="501" t="s">
        <v>253</v>
      </c>
      <c r="B75" s="502" t="s">
        <v>254</v>
      </c>
      <c r="C75" s="500">
        <v>0</v>
      </c>
      <c r="D75" s="500">
        <v>0</v>
      </c>
      <c r="E75" s="373"/>
      <c r="F75" s="340" t="str">
        <f t="shared" si="2"/>
        <v>否</v>
      </c>
      <c r="G75" s="220" t="str">
        <f t="shared" si="3"/>
        <v>项</v>
      </c>
    </row>
    <row r="76" ht="36" customHeight="1" spans="1:7">
      <c r="A76" s="501" t="s">
        <v>255</v>
      </c>
      <c r="B76" s="502" t="s">
        <v>256</v>
      </c>
      <c r="C76" s="500">
        <v>0</v>
      </c>
      <c r="D76" s="500">
        <v>25</v>
      </c>
      <c r="E76" s="373"/>
      <c r="F76" s="340" t="str">
        <f t="shared" si="2"/>
        <v>是</v>
      </c>
      <c r="G76" s="220" t="str">
        <f t="shared" si="3"/>
        <v>项</v>
      </c>
    </row>
    <row r="77" ht="36" customHeight="1" spans="1:7">
      <c r="A77" s="501" t="s">
        <v>257</v>
      </c>
      <c r="B77" s="502" t="s">
        <v>258</v>
      </c>
      <c r="C77" s="500">
        <v>25</v>
      </c>
      <c r="D77" s="500">
        <v>0</v>
      </c>
      <c r="E77" s="373">
        <f>D77/C77-1</f>
        <v>-1</v>
      </c>
      <c r="F77" s="340" t="str">
        <f t="shared" si="2"/>
        <v>是</v>
      </c>
      <c r="G77" s="220" t="str">
        <f t="shared" si="3"/>
        <v>项</v>
      </c>
    </row>
    <row r="78" ht="36" customHeight="1" spans="1:7">
      <c r="A78" s="501" t="s">
        <v>259</v>
      </c>
      <c r="B78" s="502" t="s">
        <v>260</v>
      </c>
      <c r="C78" s="500">
        <v>0</v>
      </c>
      <c r="D78" s="500">
        <v>0</v>
      </c>
      <c r="E78" s="373"/>
      <c r="F78" s="340" t="str">
        <f t="shared" si="2"/>
        <v>否</v>
      </c>
      <c r="G78" s="220" t="str">
        <f t="shared" si="3"/>
        <v>项</v>
      </c>
    </row>
    <row r="79" ht="36" customHeight="1" spans="1:7">
      <c r="A79" s="501" t="s">
        <v>261</v>
      </c>
      <c r="B79" s="502" t="s">
        <v>240</v>
      </c>
      <c r="C79" s="500">
        <v>0</v>
      </c>
      <c r="D79" s="500">
        <v>0</v>
      </c>
      <c r="E79" s="373"/>
      <c r="F79" s="340" t="str">
        <f t="shared" si="2"/>
        <v>否</v>
      </c>
      <c r="G79" s="220" t="str">
        <f t="shared" si="3"/>
        <v>项</v>
      </c>
    </row>
    <row r="80" ht="36" customHeight="1" spans="1:7">
      <c r="A80" s="504">
        <v>2010710</v>
      </c>
      <c r="B80" s="502" t="s">
        <v>262</v>
      </c>
      <c r="C80" s="500">
        <v>0</v>
      </c>
      <c r="D80" s="500">
        <v>0</v>
      </c>
      <c r="E80" s="373"/>
      <c r="F80" s="340" t="str">
        <f t="shared" si="2"/>
        <v>否</v>
      </c>
      <c r="G80" s="220" t="str">
        <f t="shared" si="3"/>
        <v>项</v>
      </c>
    </row>
    <row r="81" ht="36" customHeight="1" spans="1:7">
      <c r="A81" s="501" t="s">
        <v>263</v>
      </c>
      <c r="B81" s="502" t="s">
        <v>157</v>
      </c>
      <c r="C81" s="500">
        <v>0</v>
      </c>
      <c r="D81" s="500">
        <v>0</v>
      </c>
      <c r="E81" s="373"/>
      <c r="F81" s="340" t="str">
        <f t="shared" si="2"/>
        <v>否</v>
      </c>
      <c r="G81" s="220" t="str">
        <f t="shared" si="3"/>
        <v>项</v>
      </c>
    </row>
    <row r="82" ht="36" customHeight="1" spans="1:7">
      <c r="A82" s="501" t="s">
        <v>264</v>
      </c>
      <c r="B82" s="502" t="s">
        <v>265</v>
      </c>
      <c r="C82" s="500">
        <v>0</v>
      </c>
      <c r="D82" s="500">
        <v>0</v>
      </c>
      <c r="E82" s="373"/>
      <c r="F82" s="340" t="str">
        <f t="shared" si="2"/>
        <v>否</v>
      </c>
      <c r="G82" s="220" t="str">
        <f t="shared" si="3"/>
        <v>项</v>
      </c>
    </row>
    <row r="83" ht="36" customHeight="1" spans="1:7">
      <c r="A83" s="498" t="s">
        <v>266</v>
      </c>
      <c r="B83" s="499" t="s">
        <v>267</v>
      </c>
      <c r="C83" s="500">
        <v>84</v>
      </c>
      <c r="D83" s="500">
        <v>76</v>
      </c>
      <c r="E83" s="373">
        <f>D83/C83-1</f>
        <v>-0.095</v>
      </c>
      <c r="F83" s="340" t="str">
        <f t="shared" si="2"/>
        <v>是</v>
      </c>
      <c r="G83" s="220" t="str">
        <f t="shared" si="3"/>
        <v>款</v>
      </c>
    </row>
    <row r="84" ht="36" customHeight="1" spans="1:7">
      <c r="A84" s="501" t="s">
        <v>268</v>
      </c>
      <c r="B84" s="502" t="s">
        <v>139</v>
      </c>
      <c r="C84" s="500">
        <v>0</v>
      </c>
      <c r="D84" s="500">
        <v>0</v>
      </c>
      <c r="E84" s="373"/>
      <c r="F84" s="340" t="str">
        <f t="shared" si="2"/>
        <v>否</v>
      </c>
      <c r="G84" s="220" t="str">
        <f t="shared" si="3"/>
        <v>项</v>
      </c>
    </row>
    <row r="85" ht="36" customHeight="1" spans="1:7">
      <c r="A85" s="501" t="s">
        <v>269</v>
      </c>
      <c r="B85" s="502" t="s">
        <v>141</v>
      </c>
      <c r="C85" s="500">
        <v>84</v>
      </c>
      <c r="D85" s="500">
        <v>76</v>
      </c>
      <c r="E85" s="373">
        <f>D85/C85-1</f>
        <v>-0.095</v>
      </c>
      <c r="F85" s="340" t="str">
        <f t="shared" si="2"/>
        <v>是</v>
      </c>
      <c r="G85" s="220" t="str">
        <f t="shared" si="3"/>
        <v>项</v>
      </c>
    </row>
    <row r="86" ht="36" customHeight="1" spans="1:7">
      <c r="A86" s="501" t="s">
        <v>270</v>
      </c>
      <c r="B86" s="502" t="s">
        <v>143</v>
      </c>
      <c r="C86" s="500">
        <v>0</v>
      </c>
      <c r="D86" s="500">
        <v>0</v>
      </c>
      <c r="E86" s="373"/>
      <c r="F86" s="340" t="str">
        <f t="shared" si="2"/>
        <v>否</v>
      </c>
      <c r="G86" s="220" t="str">
        <f t="shared" si="3"/>
        <v>项</v>
      </c>
    </row>
    <row r="87" ht="36" customHeight="1" spans="1:7">
      <c r="A87" s="501" t="s">
        <v>271</v>
      </c>
      <c r="B87" s="502" t="s">
        <v>272</v>
      </c>
      <c r="C87" s="500">
        <v>0</v>
      </c>
      <c r="D87" s="500">
        <v>0</v>
      </c>
      <c r="E87" s="373"/>
      <c r="F87" s="340" t="str">
        <f t="shared" si="2"/>
        <v>否</v>
      </c>
      <c r="G87" s="220" t="str">
        <f t="shared" si="3"/>
        <v>项</v>
      </c>
    </row>
    <row r="88" ht="36" customHeight="1" spans="1:7">
      <c r="A88" s="501" t="s">
        <v>273</v>
      </c>
      <c r="B88" s="502" t="s">
        <v>274</v>
      </c>
      <c r="C88" s="500">
        <v>0</v>
      </c>
      <c r="D88" s="500">
        <v>0</v>
      </c>
      <c r="E88" s="373"/>
      <c r="F88" s="340" t="str">
        <f t="shared" si="2"/>
        <v>否</v>
      </c>
      <c r="G88" s="220" t="str">
        <f t="shared" si="3"/>
        <v>项</v>
      </c>
    </row>
    <row r="89" ht="36" customHeight="1" spans="1:7">
      <c r="A89" s="501" t="s">
        <v>275</v>
      </c>
      <c r="B89" s="502" t="s">
        <v>240</v>
      </c>
      <c r="C89" s="500">
        <v>0</v>
      </c>
      <c r="D89" s="500">
        <v>0</v>
      </c>
      <c r="E89" s="373"/>
      <c r="F89" s="340" t="str">
        <f t="shared" si="2"/>
        <v>否</v>
      </c>
      <c r="G89" s="220" t="str">
        <f t="shared" si="3"/>
        <v>项</v>
      </c>
    </row>
    <row r="90" ht="36" customHeight="1" spans="1:7">
      <c r="A90" s="501" t="s">
        <v>276</v>
      </c>
      <c r="B90" s="502" t="s">
        <v>157</v>
      </c>
      <c r="C90" s="500">
        <v>0</v>
      </c>
      <c r="D90" s="500">
        <v>0</v>
      </c>
      <c r="E90" s="373"/>
      <c r="F90" s="340" t="str">
        <f t="shared" si="2"/>
        <v>否</v>
      </c>
      <c r="G90" s="220" t="str">
        <f t="shared" si="3"/>
        <v>项</v>
      </c>
    </row>
    <row r="91" ht="36" customHeight="1" spans="1:7">
      <c r="A91" s="501" t="s">
        <v>277</v>
      </c>
      <c r="B91" s="502" t="s">
        <v>278</v>
      </c>
      <c r="C91" s="500">
        <v>0</v>
      </c>
      <c r="D91" s="500">
        <v>0</v>
      </c>
      <c r="E91" s="373"/>
      <c r="F91" s="340" t="str">
        <f t="shared" si="2"/>
        <v>否</v>
      </c>
      <c r="G91" s="220" t="str">
        <f t="shared" si="3"/>
        <v>项</v>
      </c>
    </row>
    <row r="92" ht="36" customHeight="1" spans="1:7">
      <c r="A92" s="498" t="s">
        <v>279</v>
      </c>
      <c r="B92" s="499" t="s">
        <v>280</v>
      </c>
      <c r="C92" s="500">
        <v>0</v>
      </c>
      <c r="D92" s="500">
        <v>0</v>
      </c>
      <c r="E92" s="373"/>
      <c r="F92" s="340" t="str">
        <f t="shared" si="2"/>
        <v>否</v>
      </c>
      <c r="G92" s="220" t="str">
        <f t="shared" si="3"/>
        <v>款</v>
      </c>
    </row>
    <row r="93" ht="36" customHeight="1" spans="1:7">
      <c r="A93" s="501" t="s">
        <v>281</v>
      </c>
      <c r="B93" s="502" t="s">
        <v>139</v>
      </c>
      <c r="C93" s="500">
        <v>0</v>
      </c>
      <c r="D93" s="500">
        <v>0</v>
      </c>
      <c r="E93" s="373"/>
      <c r="F93" s="340" t="str">
        <f t="shared" si="2"/>
        <v>否</v>
      </c>
      <c r="G93" s="220" t="str">
        <f t="shared" si="3"/>
        <v>项</v>
      </c>
    </row>
    <row r="94" ht="36" customHeight="1" spans="1:7">
      <c r="A94" s="501" t="s">
        <v>282</v>
      </c>
      <c r="B94" s="502" t="s">
        <v>141</v>
      </c>
      <c r="C94" s="500">
        <v>0</v>
      </c>
      <c r="D94" s="500">
        <v>0</v>
      </c>
      <c r="E94" s="373"/>
      <c r="F94" s="340" t="str">
        <f t="shared" si="2"/>
        <v>否</v>
      </c>
      <c r="G94" s="220" t="str">
        <f t="shared" si="3"/>
        <v>项</v>
      </c>
    </row>
    <row r="95" ht="36" customHeight="1" spans="1:7">
      <c r="A95" s="501" t="s">
        <v>283</v>
      </c>
      <c r="B95" s="502" t="s">
        <v>143</v>
      </c>
      <c r="C95" s="500">
        <v>0</v>
      </c>
      <c r="D95" s="500">
        <v>0</v>
      </c>
      <c r="E95" s="373"/>
      <c r="F95" s="340" t="str">
        <f t="shared" si="2"/>
        <v>否</v>
      </c>
      <c r="G95" s="220" t="str">
        <f t="shared" si="3"/>
        <v>项</v>
      </c>
    </row>
    <row r="96" ht="36" customHeight="1" spans="1:7">
      <c r="A96" s="501" t="s">
        <v>284</v>
      </c>
      <c r="B96" s="502" t="s">
        <v>285</v>
      </c>
      <c r="C96" s="500">
        <v>0</v>
      </c>
      <c r="D96" s="500">
        <v>0</v>
      </c>
      <c r="E96" s="373"/>
      <c r="F96" s="340" t="str">
        <f t="shared" si="2"/>
        <v>否</v>
      </c>
      <c r="G96" s="220" t="str">
        <f t="shared" si="3"/>
        <v>项</v>
      </c>
    </row>
    <row r="97" ht="36" customHeight="1" spans="1:7">
      <c r="A97" s="501" t="s">
        <v>286</v>
      </c>
      <c r="B97" s="502" t="s">
        <v>287</v>
      </c>
      <c r="C97" s="500">
        <v>0</v>
      </c>
      <c r="D97" s="500">
        <v>0</v>
      </c>
      <c r="E97" s="373"/>
      <c r="F97" s="340" t="str">
        <f t="shared" si="2"/>
        <v>否</v>
      </c>
      <c r="G97" s="220" t="str">
        <f t="shared" si="3"/>
        <v>项</v>
      </c>
    </row>
    <row r="98" ht="36" customHeight="1" spans="1:7">
      <c r="A98" s="501" t="s">
        <v>288</v>
      </c>
      <c r="B98" s="502" t="s">
        <v>240</v>
      </c>
      <c r="C98" s="500">
        <v>0</v>
      </c>
      <c r="D98" s="500">
        <v>0</v>
      </c>
      <c r="E98" s="373"/>
      <c r="F98" s="340" t="str">
        <f t="shared" si="2"/>
        <v>否</v>
      </c>
      <c r="G98" s="220" t="str">
        <f t="shared" si="3"/>
        <v>项</v>
      </c>
    </row>
    <row r="99" ht="36" customHeight="1" spans="1:7">
      <c r="A99" s="501" t="s">
        <v>289</v>
      </c>
      <c r="B99" s="502" t="s">
        <v>290</v>
      </c>
      <c r="C99" s="500">
        <v>0</v>
      </c>
      <c r="D99" s="500">
        <v>0</v>
      </c>
      <c r="E99" s="373"/>
      <c r="F99" s="340" t="str">
        <f t="shared" si="2"/>
        <v>否</v>
      </c>
      <c r="G99" s="220" t="str">
        <f t="shared" si="3"/>
        <v>项</v>
      </c>
    </row>
    <row r="100" ht="36" customHeight="1" spans="1:7">
      <c r="A100" s="501" t="s">
        <v>291</v>
      </c>
      <c r="B100" s="502" t="s">
        <v>292</v>
      </c>
      <c r="C100" s="500">
        <v>0</v>
      </c>
      <c r="D100" s="500">
        <v>0</v>
      </c>
      <c r="E100" s="373"/>
      <c r="F100" s="340" t="str">
        <f t="shared" si="2"/>
        <v>否</v>
      </c>
      <c r="G100" s="220" t="str">
        <f t="shared" si="3"/>
        <v>项</v>
      </c>
    </row>
    <row r="101" ht="36" customHeight="1" spans="1:7">
      <c r="A101" s="501" t="s">
        <v>293</v>
      </c>
      <c r="B101" s="502" t="s">
        <v>294</v>
      </c>
      <c r="C101" s="500">
        <v>0</v>
      </c>
      <c r="D101" s="500">
        <v>0</v>
      </c>
      <c r="E101" s="373"/>
      <c r="F101" s="340" t="str">
        <f t="shared" si="2"/>
        <v>否</v>
      </c>
      <c r="G101" s="220" t="str">
        <f t="shared" si="3"/>
        <v>项</v>
      </c>
    </row>
    <row r="102" ht="36" customHeight="1" spans="1:7">
      <c r="A102" s="501" t="s">
        <v>295</v>
      </c>
      <c r="B102" s="502" t="s">
        <v>296</v>
      </c>
      <c r="C102" s="500">
        <v>0</v>
      </c>
      <c r="D102" s="500">
        <v>0</v>
      </c>
      <c r="E102" s="373"/>
      <c r="F102" s="340" t="str">
        <f t="shared" si="2"/>
        <v>否</v>
      </c>
      <c r="G102" s="220" t="str">
        <f t="shared" si="3"/>
        <v>项</v>
      </c>
    </row>
    <row r="103" ht="36" customHeight="1" spans="1:7">
      <c r="A103" s="501" t="s">
        <v>297</v>
      </c>
      <c r="B103" s="502" t="s">
        <v>157</v>
      </c>
      <c r="C103" s="500">
        <v>0</v>
      </c>
      <c r="D103" s="500">
        <v>0</v>
      </c>
      <c r="E103" s="373"/>
      <c r="F103" s="340" t="str">
        <f t="shared" si="2"/>
        <v>否</v>
      </c>
      <c r="G103" s="220" t="str">
        <f t="shared" si="3"/>
        <v>项</v>
      </c>
    </row>
    <row r="104" ht="36" customHeight="1" spans="1:7">
      <c r="A104" s="501" t="s">
        <v>298</v>
      </c>
      <c r="B104" s="502" t="s">
        <v>299</v>
      </c>
      <c r="C104" s="500">
        <v>0</v>
      </c>
      <c r="D104" s="500">
        <v>0</v>
      </c>
      <c r="E104" s="373"/>
      <c r="F104" s="340" t="str">
        <f t="shared" si="2"/>
        <v>否</v>
      </c>
      <c r="G104" s="220" t="str">
        <f t="shared" si="3"/>
        <v>项</v>
      </c>
    </row>
    <row r="105" ht="36" customHeight="1" spans="1:7">
      <c r="A105" s="498" t="s">
        <v>300</v>
      </c>
      <c r="B105" s="499" t="s">
        <v>301</v>
      </c>
      <c r="C105" s="500">
        <v>0</v>
      </c>
      <c r="D105" s="500">
        <v>0</v>
      </c>
      <c r="E105" s="373"/>
      <c r="F105" s="340" t="str">
        <f t="shared" si="2"/>
        <v>否</v>
      </c>
      <c r="G105" s="220" t="str">
        <f t="shared" si="3"/>
        <v>款</v>
      </c>
    </row>
    <row r="106" ht="36" customHeight="1" spans="1:7">
      <c r="A106" s="501" t="s">
        <v>302</v>
      </c>
      <c r="B106" s="502" t="s">
        <v>139</v>
      </c>
      <c r="C106" s="500">
        <v>0</v>
      </c>
      <c r="D106" s="500">
        <v>0</v>
      </c>
      <c r="E106" s="373"/>
      <c r="F106" s="340" t="str">
        <f t="shared" si="2"/>
        <v>否</v>
      </c>
      <c r="G106" s="220" t="str">
        <f t="shared" si="3"/>
        <v>项</v>
      </c>
    </row>
    <row r="107" ht="36" customHeight="1" spans="1:7">
      <c r="A107" s="501" t="s">
        <v>303</v>
      </c>
      <c r="B107" s="502" t="s">
        <v>141</v>
      </c>
      <c r="C107" s="500">
        <v>0</v>
      </c>
      <c r="D107" s="500">
        <v>0</v>
      </c>
      <c r="E107" s="373"/>
      <c r="F107" s="340" t="str">
        <f t="shared" si="2"/>
        <v>否</v>
      </c>
      <c r="G107" s="220" t="str">
        <f t="shared" si="3"/>
        <v>项</v>
      </c>
    </row>
    <row r="108" ht="36" customHeight="1" spans="1:7">
      <c r="A108" s="501" t="s">
        <v>304</v>
      </c>
      <c r="B108" s="502" t="s">
        <v>143</v>
      </c>
      <c r="C108" s="500">
        <v>0</v>
      </c>
      <c r="D108" s="500">
        <v>0</v>
      </c>
      <c r="E108" s="373"/>
      <c r="F108" s="340" t="str">
        <f t="shared" si="2"/>
        <v>否</v>
      </c>
      <c r="G108" s="220" t="str">
        <f t="shared" si="3"/>
        <v>项</v>
      </c>
    </row>
    <row r="109" ht="36" customHeight="1" spans="1:7">
      <c r="A109" s="501" t="s">
        <v>305</v>
      </c>
      <c r="B109" s="502" t="s">
        <v>306</v>
      </c>
      <c r="C109" s="500">
        <v>0</v>
      </c>
      <c r="D109" s="500">
        <v>0</v>
      </c>
      <c r="E109" s="373"/>
      <c r="F109" s="340" t="str">
        <f t="shared" si="2"/>
        <v>否</v>
      </c>
      <c r="G109" s="220" t="str">
        <f t="shared" si="3"/>
        <v>项</v>
      </c>
    </row>
    <row r="110" ht="36" customHeight="1" spans="1:7">
      <c r="A110" s="501" t="s">
        <v>307</v>
      </c>
      <c r="B110" s="502" t="s">
        <v>308</v>
      </c>
      <c r="C110" s="500">
        <v>0</v>
      </c>
      <c r="D110" s="500">
        <v>0</v>
      </c>
      <c r="E110" s="373"/>
      <c r="F110" s="340" t="str">
        <f t="shared" si="2"/>
        <v>否</v>
      </c>
      <c r="G110" s="220" t="str">
        <f t="shared" si="3"/>
        <v>项</v>
      </c>
    </row>
    <row r="111" ht="36" customHeight="1" spans="1:7">
      <c r="A111" s="501" t="s">
        <v>309</v>
      </c>
      <c r="B111" s="502" t="s">
        <v>310</v>
      </c>
      <c r="C111" s="500">
        <v>0</v>
      </c>
      <c r="D111" s="500">
        <v>0</v>
      </c>
      <c r="E111" s="373"/>
      <c r="F111" s="340" t="str">
        <f t="shared" si="2"/>
        <v>否</v>
      </c>
      <c r="G111" s="220" t="str">
        <f t="shared" si="3"/>
        <v>项</v>
      </c>
    </row>
    <row r="112" ht="36" customHeight="1" spans="1:7">
      <c r="A112" s="501" t="s">
        <v>311</v>
      </c>
      <c r="B112" s="502" t="s">
        <v>312</v>
      </c>
      <c r="C112" s="500">
        <v>0</v>
      </c>
      <c r="D112" s="500">
        <v>0</v>
      </c>
      <c r="E112" s="373"/>
      <c r="F112" s="340" t="str">
        <f t="shared" si="2"/>
        <v>否</v>
      </c>
      <c r="G112" s="220" t="str">
        <f t="shared" si="3"/>
        <v>项</v>
      </c>
    </row>
    <row r="113" ht="36" customHeight="1" spans="1:7">
      <c r="A113" s="501" t="s">
        <v>313</v>
      </c>
      <c r="B113" s="502" t="s">
        <v>157</v>
      </c>
      <c r="C113" s="500">
        <v>0</v>
      </c>
      <c r="D113" s="500">
        <v>0</v>
      </c>
      <c r="E113" s="373"/>
      <c r="F113" s="340" t="str">
        <f t="shared" si="2"/>
        <v>否</v>
      </c>
      <c r="G113" s="220" t="str">
        <f t="shared" si="3"/>
        <v>项</v>
      </c>
    </row>
    <row r="114" ht="36" customHeight="1" spans="1:7">
      <c r="A114" s="501" t="s">
        <v>314</v>
      </c>
      <c r="B114" s="502" t="s">
        <v>315</v>
      </c>
      <c r="C114" s="500">
        <v>0</v>
      </c>
      <c r="D114" s="500">
        <v>0</v>
      </c>
      <c r="E114" s="373"/>
      <c r="F114" s="340" t="str">
        <f t="shared" si="2"/>
        <v>否</v>
      </c>
      <c r="G114" s="220" t="str">
        <f t="shared" si="3"/>
        <v>项</v>
      </c>
    </row>
    <row r="115" s="488" customFormat="1" ht="36" customHeight="1" spans="1:7">
      <c r="A115" s="505" t="s">
        <v>316</v>
      </c>
      <c r="B115" s="499" t="s">
        <v>317</v>
      </c>
      <c r="C115" s="500">
        <v>1448</v>
      </c>
      <c r="D115" s="500">
        <v>1476</v>
      </c>
      <c r="E115" s="373">
        <f>D115/C115-1</f>
        <v>0.019</v>
      </c>
      <c r="F115" s="506" t="str">
        <f t="shared" si="2"/>
        <v>是</v>
      </c>
      <c r="G115" s="488" t="str">
        <f t="shared" si="3"/>
        <v>款</v>
      </c>
    </row>
    <row r="116" ht="36" customHeight="1" spans="1:7">
      <c r="A116" s="501" t="s">
        <v>318</v>
      </c>
      <c r="B116" s="502" t="s">
        <v>139</v>
      </c>
      <c r="C116" s="500">
        <v>1295</v>
      </c>
      <c r="D116" s="500">
        <v>1366</v>
      </c>
      <c r="E116" s="373">
        <f>D116/C116-1</f>
        <v>0.055</v>
      </c>
      <c r="F116" s="340" t="str">
        <f t="shared" si="2"/>
        <v>是</v>
      </c>
      <c r="G116" s="220" t="str">
        <f t="shared" si="3"/>
        <v>项</v>
      </c>
    </row>
    <row r="117" ht="36" customHeight="1" spans="1:7">
      <c r="A117" s="501" t="s">
        <v>319</v>
      </c>
      <c r="B117" s="502" t="s">
        <v>141</v>
      </c>
      <c r="C117" s="500">
        <v>123</v>
      </c>
      <c r="D117" s="500">
        <v>80</v>
      </c>
      <c r="E117" s="373">
        <f>D117/C117-1</f>
        <v>-0.35</v>
      </c>
      <c r="F117" s="340" t="str">
        <f t="shared" si="2"/>
        <v>是</v>
      </c>
      <c r="G117" s="220" t="str">
        <f t="shared" si="3"/>
        <v>项</v>
      </c>
    </row>
    <row r="118" ht="36" customHeight="1" spans="1:7">
      <c r="A118" s="501" t="s">
        <v>320</v>
      </c>
      <c r="B118" s="502" t="s">
        <v>143</v>
      </c>
      <c r="C118" s="500">
        <v>0</v>
      </c>
      <c r="D118" s="500">
        <v>0</v>
      </c>
      <c r="E118" s="373"/>
      <c r="F118" s="340" t="str">
        <f t="shared" si="2"/>
        <v>否</v>
      </c>
      <c r="G118" s="220" t="str">
        <f t="shared" si="3"/>
        <v>项</v>
      </c>
    </row>
    <row r="119" ht="36" customHeight="1" spans="1:7">
      <c r="A119" s="501" t="s">
        <v>321</v>
      </c>
      <c r="B119" s="502" t="s">
        <v>322</v>
      </c>
      <c r="C119" s="500">
        <v>10</v>
      </c>
      <c r="D119" s="500">
        <v>10</v>
      </c>
      <c r="E119" s="373">
        <f>D119/C119-1</f>
        <v>0</v>
      </c>
      <c r="F119" s="340" t="str">
        <f t="shared" si="2"/>
        <v>是</v>
      </c>
      <c r="G119" s="220" t="str">
        <f t="shared" si="3"/>
        <v>项</v>
      </c>
    </row>
    <row r="120" ht="36" customHeight="1" spans="1:7">
      <c r="A120" s="501" t="s">
        <v>323</v>
      </c>
      <c r="B120" s="502" t="s">
        <v>324</v>
      </c>
      <c r="C120" s="500">
        <v>0</v>
      </c>
      <c r="D120" s="500">
        <v>0</v>
      </c>
      <c r="E120" s="373"/>
      <c r="F120" s="340" t="str">
        <f t="shared" si="2"/>
        <v>否</v>
      </c>
      <c r="G120" s="220" t="str">
        <f t="shared" si="3"/>
        <v>项</v>
      </c>
    </row>
    <row r="121" ht="36" customHeight="1" spans="1:7">
      <c r="A121" s="501" t="s">
        <v>325</v>
      </c>
      <c r="B121" s="502" t="s">
        <v>326</v>
      </c>
      <c r="C121" s="500">
        <v>0</v>
      </c>
      <c r="D121" s="500">
        <v>0</v>
      </c>
      <c r="E121" s="373"/>
      <c r="F121" s="340" t="str">
        <f t="shared" si="2"/>
        <v>否</v>
      </c>
      <c r="G121" s="220" t="str">
        <f t="shared" si="3"/>
        <v>项</v>
      </c>
    </row>
    <row r="122" ht="36" customHeight="1" spans="1:7">
      <c r="A122" s="501" t="s">
        <v>327</v>
      </c>
      <c r="B122" s="502" t="s">
        <v>157</v>
      </c>
      <c r="C122" s="500">
        <v>0</v>
      </c>
      <c r="D122" s="500">
        <v>0</v>
      </c>
      <c r="E122" s="373"/>
      <c r="F122" s="340" t="str">
        <f t="shared" si="2"/>
        <v>否</v>
      </c>
      <c r="G122" s="220" t="str">
        <f t="shared" si="3"/>
        <v>项</v>
      </c>
    </row>
    <row r="123" ht="36" customHeight="1" spans="1:7">
      <c r="A123" s="501" t="s">
        <v>328</v>
      </c>
      <c r="B123" s="502" t="s">
        <v>329</v>
      </c>
      <c r="C123" s="500">
        <v>20</v>
      </c>
      <c r="D123" s="500">
        <v>20</v>
      </c>
      <c r="E123" s="373">
        <f>D123/C123-1</f>
        <v>0</v>
      </c>
      <c r="F123" s="340" t="str">
        <f t="shared" si="2"/>
        <v>是</v>
      </c>
      <c r="G123" s="220" t="str">
        <f t="shared" si="3"/>
        <v>项</v>
      </c>
    </row>
    <row r="124" ht="36" customHeight="1" spans="1:7">
      <c r="A124" s="498" t="s">
        <v>330</v>
      </c>
      <c r="B124" s="499" t="s">
        <v>331</v>
      </c>
      <c r="C124" s="500">
        <v>374</v>
      </c>
      <c r="D124" s="500">
        <v>391</v>
      </c>
      <c r="E124" s="373">
        <f>D124/C124-1</f>
        <v>0.045</v>
      </c>
      <c r="F124" s="340" t="str">
        <f t="shared" si="2"/>
        <v>是</v>
      </c>
      <c r="G124" s="220" t="str">
        <f t="shared" si="3"/>
        <v>款</v>
      </c>
    </row>
    <row r="125" ht="36" customHeight="1" spans="1:7">
      <c r="A125" s="501" t="s">
        <v>332</v>
      </c>
      <c r="B125" s="502" t="s">
        <v>139</v>
      </c>
      <c r="C125" s="500">
        <v>0</v>
      </c>
      <c r="D125" s="500">
        <v>251</v>
      </c>
      <c r="E125" s="373"/>
      <c r="F125" s="340" t="str">
        <f t="shared" si="2"/>
        <v>是</v>
      </c>
      <c r="G125" s="220" t="str">
        <f t="shared" si="3"/>
        <v>项</v>
      </c>
    </row>
    <row r="126" ht="36" customHeight="1" spans="1:7">
      <c r="A126" s="501" t="s">
        <v>333</v>
      </c>
      <c r="B126" s="502" t="s">
        <v>141</v>
      </c>
      <c r="C126" s="500">
        <v>225</v>
      </c>
      <c r="D126" s="500">
        <v>15</v>
      </c>
      <c r="E126" s="373">
        <f>D126/C126-1</f>
        <v>-0.933</v>
      </c>
      <c r="F126" s="340" t="str">
        <f t="shared" si="2"/>
        <v>是</v>
      </c>
      <c r="G126" s="220" t="str">
        <f t="shared" si="3"/>
        <v>项</v>
      </c>
    </row>
    <row r="127" ht="36" customHeight="1" spans="1:7">
      <c r="A127" s="501" t="s">
        <v>334</v>
      </c>
      <c r="B127" s="502" t="s">
        <v>143</v>
      </c>
      <c r="C127" s="500">
        <v>0</v>
      </c>
      <c r="D127" s="500">
        <v>0</v>
      </c>
      <c r="E127" s="373"/>
      <c r="F127" s="340" t="str">
        <f t="shared" si="2"/>
        <v>否</v>
      </c>
      <c r="G127" s="220" t="str">
        <f t="shared" si="3"/>
        <v>项</v>
      </c>
    </row>
    <row r="128" ht="36" customHeight="1" spans="1:7">
      <c r="A128" s="501" t="s">
        <v>335</v>
      </c>
      <c r="B128" s="502" t="s">
        <v>336</v>
      </c>
      <c r="C128" s="500">
        <v>17</v>
      </c>
      <c r="D128" s="500">
        <v>0</v>
      </c>
      <c r="E128" s="373">
        <f>D128/C128-1</f>
        <v>-1</v>
      </c>
      <c r="F128" s="340" t="str">
        <f t="shared" si="2"/>
        <v>是</v>
      </c>
      <c r="G128" s="220" t="str">
        <f t="shared" si="3"/>
        <v>项</v>
      </c>
    </row>
    <row r="129" ht="36" customHeight="1" spans="1:7">
      <c r="A129" s="501" t="s">
        <v>337</v>
      </c>
      <c r="B129" s="502" t="s">
        <v>338</v>
      </c>
      <c r="C129" s="500">
        <v>0</v>
      </c>
      <c r="D129" s="500">
        <v>0</v>
      </c>
      <c r="E129" s="373"/>
      <c r="F129" s="340" t="str">
        <f t="shared" si="2"/>
        <v>否</v>
      </c>
      <c r="G129" s="220" t="str">
        <f t="shared" si="3"/>
        <v>项</v>
      </c>
    </row>
    <row r="130" ht="36" customHeight="1" spans="1:7">
      <c r="A130" s="501" t="s">
        <v>339</v>
      </c>
      <c r="B130" s="502" t="s">
        <v>340</v>
      </c>
      <c r="C130" s="500">
        <v>0</v>
      </c>
      <c r="D130" s="500">
        <v>0</v>
      </c>
      <c r="E130" s="373"/>
      <c r="F130" s="340" t="str">
        <f t="shared" si="2"/>
        <v>否</v>
      </c>
      <c r="G130" s="220" t="str">
        <f t="shared" si="3"/>
        <v>项</v>
      </c>
    </row>
    <row r="131" ht="36" customHeight="1" spans="1:7">
      <c r="A131" s="501" t="s">
        <v>341</v>
      </c>
      <c r="B131" s="502" t="s">
        <v>342</v>
      </c>
      <c r="C131" s="500">
        <v>0</v>
      </c>
      <c r="D131" s="500">
        <v>0</v>
      </c>
      <c r="E131" s="373"/>
      <c r="F131" s="340" t="str">
        <f t="shared" si="2"/>
        <v>否</v>
      </c>
      <c r="G131" s="220" t="str">
        <f t="shared" si="3"/>
        <v>项</v>
      </c>
    </row>
    <row r="132" ht="36" customHeight="1" spans="1:7">
      <c r="A132" s="501" t="s">
        <v>343</v>
      </c>
      <c r="B132" s="502" t="s">
        <v>344</v>
      </c>
      <c r="C132" s="500">
        <v>0</v>
      </c>
      <c r="D132" s="500">
        <v>0</v>
      </c>
      <c r="E132" s="373"/>
      <c r="F132" s="340" t="str">
        <f t="shared" ref="F132:F195" si="4">IF(LEN(A132)=3,"是",IF(B132&lt;&gt;"",IF(SUM(C132:D132)&lt;&gt;0,"是","否"),"是"))</f>
        <v>否</v>
      </c>
      <c r="G132" s="220" t="str">
        <f t="shared" ref="G132:G195" si="5">IF(LEN(A132)=3,"类",IF(LEN(A132)=5,"款","项"))</f>
        <v>项</v>
      </c>
    </row>
    <row r="133" ht="36" customHeight="1" spans="1:7">
      <c r="A133" s="501" t="s">
        <v>345</v>
      </c>
      <c r="B133" s="502" t="s">
        <v>157</v>
      </c>
      <c r="C133" s="500">
        <v>92</v>
      </c>
      <c r="D133" s="500">
        <v>85</v>
      </c>
      <c r="E133" s="373">
        <f>D133/C133-1</f>
        <v>-0.076</v>
      </c>
      <c r="F133" s="340" t="str">
        <f t="shared" si="4"/>
        <v>是</v>
      </c>
      <c r="G133" s="220" t="str">
        <f t="shared" si="5"/>
        <v>项</v>
      </c>
    </row>
    <row r="134" ht="36" customHeight="1" spans="1:7">
      <c r="A134" s="501" t="s">
        <v>346</v>
      </c>
      <c r="B134" s="502" t="s">
        <v>347</v>
      </c>
      <c r="C134" s="500">
        <v>40</v>
      </c>
      <c r="D134" s="500">
        <v>40</v>
      </c>
      <c r="E134" s="373">
        <f>D134/C134-1</f>
        <v>0</v>
      </c>
      <c r="F134" s="340" t="str">
        <f t="shared" si="4"/>
        <v>是</v>
      </c>
      <c r="G134" s="220" t="str">
        <f t="shared" si="5"/>
        <v>项</v>
      </c>
    </row>
    <row r="135" ht="36" customHeight="1" spans="1:7">
      <c r="A135" s="498" t="s">
        <v>348</v>
      </c>
      <c r="B135" s="499" t="s">
        <v>349</v>
      </c>
      <c r="C135" s="500">
        <v>0</v>
      </c>
      <c r="D135" s="500">
        <v>0</v>
      </c>
      <c r="E135" s="373"/>
      <c r="F135" s="340" t="str">
        <f t="shared" si="4"/>
        <v>否</v>
      </c>
      <c r="G135" s="220" t="str">
        <f t="shared" si="5"/>
        <v>款</v>
      </c>
    </row>
    <row r="136" ht="36" customHeight="1" spans="1:7">
      <c r="A136" s="501" t="s">
        <v>350</v>
      </c>
      <c r="B136" s="502" t="s">
        <v>139</v>
      </c>
      <c r="C136" s="500">
        <v>0</v>
      </c>
      <c r="D136" s="500">
        <v>0</v>
      </c>
      <c r="E136" s="373"/>
      <c r="F136" s="340" t="str">
        <f t="shared" si="4"/>
        <v>否</v>
      </c>
      <c r="G136" s="220" t="str">
        <f t="shared" si="5"/>
        <v>项</v>
      </c>
    </row>
    <row r="137" ht="36" customHeight="1" spans="1:7">
      <c r="A137" s="501" t="s">
        <v>351</v>
      </c>
      <c r="B137" s="502" t="s">
        <v>141</v>
      </c>
      <c r="C137" s="500">
        <v>0</v>
      </c>
      <c r="D137" s="500">
        <v>0</v>
      </c>
      <c r="E137" s="373"/>
      <c r="F137" s="340" t="str">
        <f t="shared" si="4"/>
        <v>否</v>
      </c>
      <c r="G137" s="220" t="str">
        <f t="shared" si="5"/>
        <v>项</v>
      </c>
    </row>
    <row r="138" ht="36" customHeight="1" spans="1:7">
      <c r="A138" s="501" t="s">
        <v>352</v>
      </c>
      <c r="B138" s="502" t="s">
        <v>143</v>
      </c>
      <c r="C138" s="500">
        <v>0</v>
      </c>
      <c r="D138" s="500">
        <v>0</v>
      </c>
      <c r="E138" s="373"/>
      <c r="F138" s="340" t="str">
        <f t="shared" si="4"/>
        <v>否</v>
      </c>
      <c r="G138" s="220" t="str">
        <f t="shared" si="5"/>
        <v>项</v>
      </c>
    </row>
    <row r="139" ht="36" customHeight="1" spans="1:7">
      <c r="A139" s="501" t="s">
        <v>353</v>
      </c>
      <c r="B139" s="502" t="s">
        <v>354</v>
      </c>
      <c r="C139" s="500">
        <v>0</v>
      </c>
      <c r="D139" s="500">
        <v>0</v>
      </c>
      <c r="E139" s="373"/>
      <c r="F139" s="340" t="str">
        <f t="shared" si="4"/>
        <v>否</v>
      </c>
      <c r="G139" s="220" t="str">
        <f t="shared" si="5"/>
        <v>项</v>
      </c>
    </row>
    <row r="140" ht="36" customHeight="1" spans="1:7">
      <c r="A140" s="501" t="s">
        <v>355</v>
      </c>
      <c r="B140" s="502" t="s">
        <v>356</v>
      </c>
      <c r="C140" s="500">
        <v>0</v>
      </c>
      <c r="D140" s="500">
        <v>0</v>
      </c>
      <c r="E140" s="373"/>
      <c r="F140" s="340" t="str">
        <f t="shared" si="4"/>
        <v>否</v>
      </c>
      <c r="G140" s="220" t="str">
        <f t="shared" si="5"/>
        <v>项</v>
      </c>
    </row>
    <row r="141" ht="36" customHeight="1" spans="1:7">
      <c r="A141" s="501" t="s">
        <v>357</v>
      </c>
      <c r="B141" s="502" t="s">
        <v>358</v>
      </c>
      <c r="C141" s="500">
        <v>0</v>
      </c>
      <c r="D141" s="500">
        <v>0</v>
      </c>
      <c r="E141" s="373"/>
      <c r="F141" s="340" t="str">
        <f t="shared" si="4"/>
        <v>否</v>
      </c>
      <c r="G141" s="220" t="str">
        <f t="shared" si="5"/>
        <v>项</v>
      </c>
    </row>
    <row r="142" ht="36" customHeight="1" spans="1:7">
      <c r="A142" s="501" t="s">
        <v>359</v>
      </c>
      <c r="B142" s="502" t="s">
        <v>360</v>
      </c>
      <c r="C142" s="500">
        <v>0</v>
      </c>
      <c r="D142" s="500">
        <v>0</v>
      </c>
      <c r="E142" s="373"/>
      <c r="F142" s="340" t="str">
        <f t="shared" si="4"/>
        <v>否</v>
      </c>
      <c r="G142" s="220" t="str">
        <f t="shared" si="5"/>
        <v>项</v>
      </c>
    </row>
    <row r="143" ht="36" customHeight="1" spans="1:7">
      <c r="A143" s="501" t="s">
        <v>361</v>
      </c>
      <c r="B143" s="502" t="s">
        <v>362</v>
      </c>
      <c r="C143" s="500">
        <v>0</v>
      </c>
      <c r="D143" s="500">
        <v>0</v>
      </c>
      <c r="E143" s="373"/>
      <c r="F143" s="340" t="str">
        <f t="shared" si="4"/>
        <v>否</v>
      </c>
      <c r="G143" s="220" t="str">
        <f t="shared" si="5"/>
        <v>项</v>
      </c>
    </row>
    <row r="144" ht="36" customHeight="1" spans="1:7">
      <c r="A144" s="501" t="s">
        <v>363</v>
      </c>
      <c r="B144" s="502" t="s">
        <v>364</v>
      </c>
      <c r="C144" s="500">
        <v>0</v>
      </c>
      <c r="D144" s="500">
        <v>0</v>
      </c>
      <c r="E144" s="373"/>
      <c r="F144" s="340" t="str">
        <f t="shared" si="4"/>
        <v>否</v>
      </c>
      <c r="G144" s="220" t="str">
        <f t="shared" si="5"/>
        <v>项</v>
      </c>
    </row>
    <row r="145" ht="36" customHeight="1" spans="1:7">
      <c r="A145" s="501" t="s">
        <v>365</v>
      </c>
      <c r="B145" s="502" t="s">
        <v>366</v>
      </c>
      <c r="C145" s="500">
        <v>0</v>
      </c>
      <c r="D145" s="500">
        <v>0</v>
      </c>
      <c r="E145" s="373"/>
      <c r="F145" s="340" t="str">
        <f t="shared" si="4"/>
        <v>否</v>
      </c>
      <c r="G145" s="220" t="str">
        <f t="shared" si="5"/>
        <v>项</v>
      </c>
    </row>
    <row r="146" ht="36" customHeight="1" spans="1:7">
      <c r="A146" s="501" t="s">
        <v>367</v>
      </c>
      <c r="B146" s="502" t="s">
        <v>157</v>
      </c>
      <c r="C146" s="500">
        <v>0</v>
      </c>
      <c r="D146" s="500">
        <v>0</v>
      </c>
      <c r="E146" s="373"/>
      <c r="F146" s="340" t="str">
        <f t="shared" si="4"/>
        <v>否</v>
      </c>
      <c r="G146" s="220" t="str">
        <f t="shared" si="5"/>
        <v>项</v>
      </c>
    </row>
    <row r="147" ht="36" customHeight="1" spans="1:7">
      <c r="A147" s="501" t="s">
        <v>368</v>
      </c>
      <c r="B147" s="502" t="s">
        <v>369</v>
      </c>
      <c r="C147" s="500">
        <v>0</v>
      </c>
      <c r="D147" s="500">
        <v>0</v>
      </c>
      <c r="E147" s="373"/>
      <c r="F147" s="340" t="str">
        <f t="shared" si="4"/>
        <v>否</v>
      </c>
      <c r="G147" s="220" t="str">
        <f t="shared" si="5"/>
        <v>项</v>
      </c>
    </row>
    <row r="148" s="488" customFormat="1" ht="36" customHeight="1" spans="1:7">
      <c r="A148" s="505" t="s">
        <v>370</v>
      </c>
      <c r="B148" s="499" t="s">
        <v>371</v>
      </c>
      <c r="C148" s="500">
        <v>228</v>
      </c>
      <c r="D148" s="500">
        <v>174</v>
      </c>
      <c r="E148" s="373">
        <f>D148/C148-1</f>
        <v>-0.237</v>
      </c>
      <c r="F148" s="506" t="str">
        <f t="shared" si="4"/>
        <v>是</v>
      </c>
      <c r="G148" s="488" t="str">
        <f t="shared" si="5"/>
        <v>款</v>
      </c>
    </row>
    <row r="149" ht="36" customHeight="1" spans="1:7">
      <c r="A149" s="501" t="s">
        <v>372</v>
      </c>
      <c r="B149" s="502" t="s">
        <v>139</v>
      </c>
      <c r="C149" s="500">
        <v>152</v>
      </c>
      <c r="D149" s="500">
        <v>161</v>
      </c>
      <c r="E149" s="373">
        <f>D149/C149-1</f>
        <v>0.059</v>
      </c>
      <c r="F149" s="340" t="str">
        <f t="shared" si="4"/>
        <v>是</v>
      </c>
      <c r="G149" s="220" t="str">
        <f t="shared" si="5"/>
        <v>项</v>
      </c>
    </row>
    <row r="150" ht="36" customHeight="1" spans="1:7">
      <c r="A150" s="501" t="s">
        <v>373</v>
      </c>
      <c r="B150" s="502" t="s">
        <v>141</v>
      </c>
      <c r="C150" s="500">
        <v>0</v>
      </c>
      <c r="D150" s="500">
        <v>0</v>
      </c>
      <c r="E150" s="373"/>
      <c r="F150" s="340" t="str">
        <f t="shared" si="4"/>
        <v>否</v>
      </c>
      <c r="G150" s="220" t="str">
        <f t="shared" si="5"/>
        <v>项</v>
      </c>
    </row>
    <row r="151" ht="36" customHeight="1" spans="1:7">
      <c r="A151" s="501" t="s">
        <v>374</v>
      </c>
      <c r="B151" s="502" t="s">
        <v>143</v>
      </c>
      <c r="C151" s="500">
        <v>0</v>
      </c>
      <c r="D151" s="500">
        <v>0</v>
      </c>
      <c r="E151" s="373"/>
      <c r="F151" s="340" t="str">
        <f t="shared" si="4"/>
        <v>否</v>
      </c>
      <c r="G151" s="220" t="str">
        <f t="shared" si="5"/>
        <v>项</v>
      </c>
    </row>
    <row r="152" ht="36" customHeight="1" spans="1:7">
      <c r="A152" s="501" t="s">
        <v>375</v>
      </c>
      <c r="B152" s="502" t="s">
        <v>376</v>
      </c>
      <c r="C152" s="500">
        <v>29</v>
      </c>
      <c r="D152" s="500">
        <v>13</v>
      </c>
      <c r="E152" s="373">
        <f>D152/C152-1</f>
        <v>-0.552</v>
      </c>
      <c r="F152" s="340" t="str">
        <f t="shared" si="4"/>
        <v>是</v>
      </c>
      <c r="G152" s="220" t="str">
        <f t="shared" si="5"/>
        <v>项</v>
      </c>
    </row>
    <row r="153" ht="36" customHeight="1" spans="1:7">
      <c r="A153" s="501" t="s">
        <v>377</v>
      </c>
      <c r="B153" s="502" t="s">
        <v>157</v>
      </c>
      <c r="C153" s="500">
        <v>0</v>
      </c>
      <c r="D153" s="500">
        <v>0</v>
      </c>
      <c r="E153" s="373"/>
      <c r="F153" s="340" t="str">
        <f t="shared" si="4"/>
        <v>否</v>
      </c>
      <c r="G153" s="220" t="str">
        <f t="shared" si="5"/>
        <v>项</v>
      </c>
    </row>
    <row r="154" ht="36" customHeight="1" spans="1:7">
      <c r="A154" s="501" t="s">
        <v>378</v>
      </c>
      <c r="B154" s="502" t="s">
        <v>379</v>
      </c>
      <c r="C154" s="500">
        <v>47</v>
      </c>
      <c r="D154" s="500">
        <v>0</v>
      </c>
      <c r="E154" s="373">
        <f>D154/C154-1</f>
        <v>-1</v>
      </c>
      <c r="F154" s="340" t="str">
        <f t="shared" si="4"/>
        <v>是</v>
      </c>
      <c r="G154" s="220" t="str">
        <f t="shared" si="5"/>
        <v>项</v>
      </c>
    </row>
    <row r="155" ht="36" customHeight="1" spans="1:7">
      <c r="A155" s="498" t="s">
        <v>380</v>
      </c>
      <c r="B155" s="499" t="s">
        <v>381</v>
      </c>
      <c r="C155" s="500">
        <v>0</v>
      </c>
      <c r="D155" s="500">
        <v>0</v>
      </c>
      <c r="E155" s="373"/>
      <c r="F155" s="340" t="str">
        <f t="shared" si="4"/>
        <v>否</v>
      </c>
      <c r="G155" s="220" t="str">
        <f t="shared" si="5"/>
        <v>款</v>
      </c>
    </row>
    <row r="156" ht="36" customHeight="1" spans="1:7">
      <c r="A156" s="501" t="s">
        <v>382</v>
      </c>
      <c r="B156" s="502" t="s">
        <v>139</v>
      </c>
      <c r="C156" s="500">
        <v>0</v>
      </c>
      <c r="D156" s="500">
        <v>0</v>
      </c>
      <c r="E156" s="373"/>
      <c r="F156" s="340" t="str">
        <f t="shared" si="4"/>
        <v>否</v>
      </c>
      <c r="G156" s="220" t="str">
        <f t="shared" si="5"/>
        <v>项</v>
      </c>
    </row>
    <row r="157" ht="36" customHeight="1" spans="1:7">
      <c r="A157" s="501" t="s">
        <v>383</v>
      </c>
      <c r="B157" s="502" t="s">
        <v>141</v>
      </c>
      <c r="C157" s="500">
        <v>0</v>
      </c>
      <c r="D157" s="500">
        <v>0</v>
      </c>
      <c r="E157" s="373"/>
      <c r="F157" s="340" t="str">
        <f t="shared" si="4"/>
        <v>否</v>
      </c>
      <c r="G157" s="220" t="str">
        <f t="shared" si="5"/>
        <v>项</v>
      </c>
    </row>
    <row r="158" ht="36" customHeight="1" spans="1:7">
      <c r="A158" s="501" t="s">
        <v>384</v>
      </c>
      <c r="B158" s="502" t="s">
        <v>143</v>
      </c>
      <c r="C158" s="500">
        <v>0</v>
      </c>
      <c r="D158" s="500">
        <v>0</v>
      </c>
      <c r="E158" s="373"/>
      <c r="F158" s="340" t="str">
        <f t="shared" si="4"/>
        <v>否</v>
      </c>
      <c r="G158" s="220" t="str">
        <f t="shared" si="5"/>
        <v>项</v>
      </c>
    </row>
    <row r="159" ht="36" customHeight="1" spans="1:7">
      <c r="A159" s="501" t="s">
        <v>385</v>
      </c>
      <c r="B159" s="502" t="s">
        <v>386</v>
      </c>
      <c r="C159" s="500">
        <v>0</v>
      </c>
      <c r="D159" s="500">
        <v>0</v>
      </c>
      <c r="E159" s="373"/>
      <c r="F159" s="340" t="str">
        <f t="shared" si="4"/>
        <v>否</v>
      </c>
      <c r="G159" s="220" t="str">
        <f t="shared" si="5"/>
        <v>项</v>
      </c>
    </row>
    <row r="160" ht="36" customHeight="1" spans="1:7">
      <c r="A160" s="501" t="s">
        <v>387</v>
      </c>
      <c r="B160" s="502" t="s">
        <v>388</v>
      </c>
      <c r="C160" s="500">
        <v>0</v>
      </c>
      <c r="D160" s="500">
        <v>0</v>
      </c>
      <c r="E160" s="373"/>
      <c r="F160" s="340" t="str">
        <f t="shared" si="4"/>
        <v>否</v>
      </c>
      <c r="G160" s="220" t="str">
        <f t="shared" si="5"/>
        <v>项</v>
      </c>
    </row>
    <row r="161" ht="36" customHeight="1" spans="1:7">
      <c r="A161" s="501" t="s">
        <v>389</v>
      </c>
      <c r="B161" s="502" t="s">
        <v>157</v>
      </c>
      <c r="C161" s="500">
        <v>0</v>
      </c>
      <c r="D161" s="500">
        <v>0</v>
      </c>
      <c r="E161" s="373"/>
      <c r="F161" s="340" t="str">
        <f t="shared" si="4"/>
        <v>否</v>
      </c>
      <c r="G161" s="220" t="str">
        <f t="shared" si="5"/>
        <v>项</v>
      </c>
    </row>
    <row r="162" ht="36" customHeight="1" spans="1:7">
      <c r="A162" s="501" t="s">
        <v>390</v>
      </c>
      <c r="B162" s="502" t="s">
        <v>391</v>
      </c>
      <c r="C162" s="500">
        <v>0</v>
      </c>
      <c r="D162" s="500">
        <v>0</v>
      </c>
      <c r="E162" s="373"/>
      <c r="F162" s="340" t="str">
        <f t="shared" si="4"/>
        <v>否</v>
      </c>
      <c r="G162" s="220" t="str">
        <f t="shared" si="5"/>
        <v>项</v>
      </c>
    </row>
    <row r="163" ht="36" customHeight="1" spans="1:7">
      <c r="A163" s="498" t="s">
        <v>392</v>
      </c>
      <c r="B163" s="499" t="s">
        <v>393</v>
      </c>
      <c r="C163" s="500">
        <v>121</v>
      </c>
      <c r="D163" s="500">
        <v>127</v>
      </c>
      <c r="E163" s="373">
        <f>D163/C163-1</f>
        <v>0.05</v>
      </c>
      <c r="F163" s="340" t="str">
        <f t="shared" si="4"/>
        <v>是</v>
      </c>
      <c r="G163" s="220" t="str">
        <f t="shared" si="5"/>
        <v>款</v>
      </c>
    </row>
    <row r="164" ht="36" customHeight="1" spans="1:7">
      <c r="A164" s="501" t="s">
        <v>394</v>
      </c>
      <c r="B164" s="502" t="s">
        <v>139</v>
      </c>
      <c r="C164" s="500">
        <v>102</v>
      </c>
      <c r="D164" s="500">
        <v>119</v>
      </c>
      <c r="E164" s="373">
        <f>D164/C164-1</f>
        <v>0.167</v>
      </c>
      <c r="F164" s="340" t="str">
        <f t="shared" si="4"/>
        <v>是</v>
      </c>
      <c r="G164" s="220" t="str">
        <f t="shared" si="5"/>
        <v>项</v>
      </c>
    </row>
    <row r="165" ht="36" customHeight="1" spans="1:7">
      <c r="A165" s="501" t="s">
        <v>395</v>
      </c>
      <c r="B165" s="502" t="s">
        <v>141</v>
      </c>
      <c r="C165" s="500">
        <v>19</v>
      </c>
      <c r="D165" s="500">
        <v>0</v>
      </c>
      <c r="E165" s="373">
        <f>D165/C165-1</f>
        <v>-1</v>
      </c>
      <c r="F165" s="340" t="str">
        <f t="shared" si="4"/>
        <v>是</v>
      </c>
      <c r="G165" s="220" t="str">
        <f t="shared" si="5"/>
        <v>项</v>
      </c>
    </row>
    <row r="166" ht="36" customHeight="1" spans="1:7">
      <c r="A166" s="501" t="s">
        <v>396</v>
      </c>
      <c r="B166" s="502" t="s">
        <v>143</v>
      </c>
      <c r="C166" s="500">
        <v>0</v>
      </c>
      <c r="D166" s="500">
        <v>0</v>
      </c>
      <c r="E166" s="373"/>
      <c r="F166" s="340" t="str">
        <f t="shared" si="4"/>
        <v>否</v>
      </c>
      <c r="G166" s="220" t="str">
        <f t="shared" si="5"/>
        <v>项</v>
      </c>
    </row>
    <row r="167" ht="36" customHeight="1" spans="1:7">
      <c r="A167" s="501" t="s">
        <v>397</v>
      </c>
      <c r="B167" s="502" t="s">
        <v>398</v>
      </c>
      <c r="C167" s="500">
        <v>0</v>
      </c>
      <c r="D167" s="500">
        <v>0</v>
      </c>
      <c r="E167" s="373"/>
      <c r="F167" s="340" t="str">
        <f t="shared" si="4"/>
        <v>否</v>
      </c>
      <c r="G167" s="220" t="str">
        <f t="shared" si="5"/>
        <v>项</v>
      </c>
    </row>
    <row r="168" ht="36" customHeight="1" spans="1:7">
      <c r="A168" s="501" t="s">
        <v>399</v>
      </c>
      <c r="B168" s="502" t="s">
        <v>400</v>
      </c>
      <c r="C168" s="500">
        <v>0</v>
      </c>
      <c r="D168" s="500">
        <v>8</v>
      </c>
      <c r="E168" s="373"/>
      <c r="F168" s="340" t="str">
        <f t="shared" si="4"/>
        <v>是</v>
      </c>
      <c r="G168" s="220" t="str">
        <f t="shared" si="5"/>
        <v>项</v>
      </c>
    </row>
    <row r="169" ht="36" customHeight="1" spans="1:7">
      <c r="A169" s="498" t="s">
        <v>401</v>
      </c>
      <c r="B169" s="499" t="s">
        <v>402</v>
      </c>
      <c r="C169" s="500">
        <v>107</v>
      </c>
      <c r="D169" s="500">
        <v>127</v>
      </c>
      <c r="E169" s="373">
        <f>D169/C169-1</f>
        <v>0.187</v>
      </c>
      <c r="F169" s="340" t="str">
        <f t="shared" si="4"/>
        <v>是</v>
      </c>
      <c r="G169" s="220" t="str">
        <f t="shared" si="5"/>
        <v>款</v>
      </c>
    </row>
    <row r="170" ht="36" customHeight="1" spans="1:7">
      <c r="A170" s="501" t="s">
        <v>403</v>
      </c>
      <c r="B170" s="502" t="s">
        <v>139</v>
      </c>
      <c r="C170" s="500">
        <v>98</v>
      </c>
      <c r="D170" s="500">
        <v>118</v>
      </c>
      <c r="E170" s="373">
        <f>D170/C170-1</f>
        <v>0.204</v>
      </c>
      <c r="F170" s="340" t="str">
        <f t="shared" si="4"/>
        <v>是</v>
      </c>
      <c r="G170" s="220" t="str">
        <f t="shared" si="5"/>
        <v>项</v>
      </c>
    </row>
    <row r="171" ht="36" customHeight="1" spans="1:7">
      <c r="A171" s="501" t="s">
        <v>404</v>
      </c>
      <c r="B171" s="502" t="s">
        <v>141</v>
      </c>
      <c r="C171" s="500">
        <v>8</v>
      </c>
      <c r="D171" s="500">
        <v>8</v>
      </c>
      <c r="E171" s="373">
        <f>D171/C171-1</f>
        <v>0</v>
      </c>
      <c r="F171" s="340" t="str">
        <f t="shared" si="4"/>
        <v>是</v>
      </c>
      <c r="G171" s="220" t="str">
        <f t="shared" si="5"/>
        <v>项</v>
      </c>
    </row>
    <row r="172" ht="36" customHeight="1" spans="1:7">
      <c r="A172" s="501" t="s">
        <v>405</v>
      </c>
      <c r="B172" s="502" t="s">
        <v>143</v>
      </c>
      <c r="C172" s="500">
        <v>0</v>
      </c>
      <c r="D172" s="500">
        <v>0</v>
      </c>
      <c r="E172" s="373"/>
      <c r="F172" s="340" t="str">
        <f t="shared" si="4"/>
        <v>否</v>
      </c>
      <c r="G172" s="220" t="str">
        <f t="shared" si="5"/>
        <v>项</v>
      </c>
    </row>
    <row r="173" ht="36" customHeight="1" spans="1:7">
      <c r="A173" s="501" t="s">
        <v>406</v>
      </c>
      <c r="B173" s="502" t="s">
        <v>170</v>
      </c>
      <c r="C173" s="500">
        <v>0</v>
      </c>
      <c r="D173" s="500">
        <v>0</v>
      </c>
      <c r="E173" s="373"/>
      <c r="F173" s="340" t="str">
        <f t="shared" si="4"/>
        <v>否</v>
      </c>
      <c r="G173" s="220" t="str">
        <f t="shared" si="5"/>
        <v>项</v>
      </c>
    </row>
    <row r="174" ht="36" customHeight="1" spans="1:7">
      <c r="A174" s="501" t="s">
        <v>407</v>
      </c>
      <c r="B174" s="502" t="s">
        <v>157</v>
      </c>
      <c r="C174" s="500">
        <v>0</v>
      </c>
      <c r="D174" s="500">
        <v>0</v>
      </c>
      <c r="E174" s="373"/>
      <c r="F174" s="340" t="str">
        <f t="shared" si="4"/>
        <v>否</v>
      </c>
      <c r="G174" s="220" t="str">
        <f t="shared" si="5"/>
        <v>项</v>
      </c>
    </row>
    <row r="175" ht="36" customHeight="1" spans="1:7">
      <c r="A175" s="501" t="s">
        <v>408</v>
      </c>
      <c r="B175" s="502" t="s">
        <v>409</v>
      </c>
      <c r="C175" s="500">
        <v>1</v>
      </c>
      <c r="D175" s="500">
        <v>1</v>
      </c>
      <c r="E175" s="373">
        <f>D175/C175-1</f>
        <v>0</v>
      </c>
      <c r="F175" s="340" t="str">
        <f t="shared" si="4"/>
        <v>是</v>
      </c>
      <c r="G175" s="220" t="str">
        <f t="shared" si="5"/>
        <v>项</v>
      </c>
    </row>
    <row r="176" ht="36" customHeight="1" spans="1:7">
      <c r="A176" s="498" t="s">
        <v>410</v>
      </c>
      <c r="B176" s="499" t="s">
        <v>411</v>
      </c>
      <c r="C176" s="500">
        <v>526</v>
      </c>
      <c r="D176" s="500">
        <v>538</v>
      </c>
      <c r="E176" s="373">
        <f>D176/C176-1</f>
        <v>0.023</v>
      </c>
      <c r="F176" s="340" t="str">
        <f t="shared" si="4"/>
        <v>是</v>
      </c>
      <c r="G176" s="220" t="str">
        <f t="shared" si="5"/>
        <v>款</v>
      </c>
    </row>
    <row r="177" ht="36" customHeight="1" spans="1:7">
      <c r="A177" s="501" t="s">
        <v>412</v>
      </c>
      <c r="B177" s="502" t="s">
        <v>139</v>
      </c>
      <c r="C177" s="500">
        <v>410</v>
      </c>
      <c r="D177" s="500">
        <v>441</v>
      </c>
      <c r="E177" s="373">
        <f>D177/C177-1</f>
        <v>0.076</v>
      </c>
      <c r="F177" s="340" t="str">
        <f t="shared" si="4"/>
        <v>是</v>
      </c>
      <c r="G177" s="220" t="str">
        <f t="shared" si="5"/>
        <v>项</v>
      </c>
    </row>
    <row r="178" ht="36" customHeight="1" spans="1:7">
      <c r="A178" s="501" t="s">
        <v>413</v>
      </c>
      <c r="B178" s="502" t="s">
        <v>141</v>
      </c>
      <c r="C178" s="500">
        <v>49</v>
      </c>
      <c r="D178" s="500">
        <v>38</v>
      </c>
      <c r="E178" s="373">
        <f>D178/C178-1</f>
        <v>-0.224</v>
      </c>
      <c r="F178" s="340" t="str">
        <f t="shared" si="4"/>
        <v>是</v>
      </c>
      <c r="G178" s="220" t="str">
        <f t="shared" si="5"/>
        <v>项</v>
      </c>
    </row>
    <row r="179" ht="36" customHeight="1" spans="1:7">
      <c r="A179" s="501" t="s">
        <v>414</v>
      </c>
      <c r="B179" s="502" t="s">
        <v>143</v>
      </c>
      <c r="C179" s="500">
        <v>0</v>
      </c>
      <c r="D179" s="500">
        <v>0</v>
      </c>
      <c r="E179" s="373"/>
      <c r="F179" s="340" t="str">
        <f t="shared" si="4"/>
        <v>否</v>
      </c>
      <c r="G179" s="220" t="str">
        <f t="shared" si="5"/>
        <v>项</v>
      </c>
    </row>
    <row r="180" ht="36" customHeight="1" spans="1:7">
      <c r="A180" s="501">
        <v>2012906</v>
      </c>
      <c r="B180" s="502" t="s">
        <v>415</v>
      </c>
      <c r="C180" s="500">
        <v>0</v>
      </c>
      <c r="D180" s="500">
        <v>0</v>
      </c>
      <c r="E180" s="373"/>
      <c r="F180" s="340" t="str">
        <f t="shared" si="4"/>
        <v>否</v>
      </c>
      <c r="G180" s="220" t="str">
        <f t="shared" si="5"/>
        <v>项</v>
      </c>
    </row>
    <row r="181" ht="36" customHeight="1" spans="1:7">
      <c r="A181" s="501" t="s">
        <v>416</v>
      </c>
      <c r="B181" s="502" t="s">
        <v>157</v>
      </c>
      <c r="C181" s="500">
        <v>0</v>
      </c>
      <c r="D181" s="500">
        <v>0</v>
      </c>
      <c r="E181" s="373"/>
      <c r="F181" s="340" t="str">
        <f t="shared" si="4"/>
        <v>否</v>
      </c>
      <c r="G181" s="220" t="str">
        <f t="shared" si="5"/>
        <v>项</v>
      </c>
    </row>
    <row r="182" ht="36" customHeight="1" spans="1:7">
      <c r="A182" s="501" t="s">
        <v>417</v>
      </c>
      <c r="B182" s="502" t="s">
        <v>418</v>
      </c>
      <c r="C182" s="500">
        <v>67</v>
      </c>
      <c r="D182" s="500">
        <v>59</v>
      </c>
      <c r="E182" s="373">
        <f>D182/C182-1</f>
        <v>-0.119</v>
      </c>
      <c r="F182" s="340" t="str">
        <f t="shared" si="4"/>
        <v>是</v>
      </c>
      <c r="G182" s="220" t="str">
        <f t="shared" si="5"/>
        <v>项</v>
      </c>
    </row>
    <row r="183" ht="36" customHeight="1" spans="1:7">
      <c r="A183" s="498" t="s">
        <v>419</v>
      </c>
      <c r="B183" s="499" t="s">
        <v>420</v>
      </c>
      <c r="C183" s="500">
        <v>771</v>
      </c>
      <c r="D183" s="500">
        <v>644</v>
      </c>
      <c r="E183" s="373">
        <f>D183/C183-1</f>
        <v>-0.165</v>
      </c>
      <c r="F183" s="340" t="str">
        <f t="shared" si="4"/>
        <v>是</v>
      </c>
      <c r="G183" s="220" t="str">
        <f t="shared" si="5"/>
        <v>款</v>
      </c>
    </row>
    <row r="184" ht="36" customHeight="1" spans="1:7">
      <c r="A184" s="501" t="s">
        <v>421</v>
      </c>
      <c r="B184" s="502" t="s">
        <v>139</v>
      </c>
      <c r="C184" s="500">
        <v>547</v>
      </c>
      <c r="D184" s="500">
        <v>577</v>
      </c>
      <c r="E184" s="373">
        <f>D184/C184-1</f>
        <v>0.055</v>
      </c>
      <c r="F184" s="340" t="str">
        <f t="shared" si="4"/>
        <v>是</v>
      </c>
      <c r="G184" s="220" t="str">
        <f t="shared" si="5"/>
        <v>项</v>
      </c>
    </row>
    <row r="185" ht="36" customHeight="1" spans="1:7">
      <c r="A185" s="501" t="s">
        <v>422</v>
      </c>
      <c r="B185" s="502" t="s">
        <v>141</v>
      </c>
      <c r="C185" s="500">
        <v>161</v>
      </c>
      <c r="D185" s="500">
        <v>38</v>
      </c>
      <c r="E185" s="373">
        <f>D185/C185-1</f>
        <v>-0.764</v>
      </c>
      <c r="F185" s="340" t="str">
        <f t="shared" si="4"/>
        <v>是</v>
      </c>
      <c r="G185" s="220" t="str">
        <f t="shared" si="5"/>
        <v>项</v>
      </c>
    </row>
    <row r="186" ht="36" customHeight="1" spans="1:7">
      <c r="A186" s="501" t="s">
        <v>423</v>
      </c>
      <c r="B186" s="502" t="s">
        <v>143</v>
      </c>
      <c r="C186" s="500">
        <v>0</v>
      </c>
      <c r="D186" s="500">
        <v>0</v>
      </c>
      <c r="E186" s="373"/>
      <c r="F186" s="340" t="str">
        <f t="shared" si="4"/>
        <v>否</v>
      </c>
      <c r="G186" s="220" t="str">
        <f t="shared" si="5"/>
        <v>项</v>
      </c>
    </row>
    <row r="187" ht="36" customHeight="1" spans="1:7">
      <c r="A187" s="501" t="s">
        <v>424</v>
      </c>
      <c r="B187" s="502" t="s">
        <v>425</v>
      </c>
      <c r="C187" s="500">
        <v>7</v>
      </c>
      <c r="D187" s="500">
        <v>7</v>
      </c>
      <c r="E187" s="373">
        <f>D187/C187-1</f>
        <v>0</v>
      </c>
      <c r="F187" s="340" t="str">
        <f t="shared" si="4"/>
        <v>是</v>
      </c>
      <c r="G187" s="220" t="str">
        <f t="shared" si="5"/>
        <v>项</v>
      </c>
    </row>
    <row r="188" ht="36" customHeight="1" spans="1:7">
      <c r="A188" s="501" t="s">
        <v>426</v>
      </c>
      <c r="B188" s="502" t="s">
        <v>157</v>
      </c>
      <c r="C188" s="500">
        <v>0</v>
      </c>
      <c r="D188" s="500">
        <v>0</v>
      </c>
      <c r="E188" s="373"/>
      <c r="F188" s="340" t="str">
        <f t="shared" si="4"/>
        <v>否</v>
      </c>
      <c r="G188" s="220" t="str">
        <f t="shared" si="5"/>
        <v>项</v>
      </c>
    </row>
    <row r="189" ht="36" customHeight="1" spans="1:7">
      <c r="A189" s="501" t="s">
        <v>427</v>
      </c>
      <c r="B189" s="502" t="s">
        <v>428</v>
      </c>
      <c r="C189" s="500">
        <v>56</v>
      </c>
      <c r="D189" s="500">
        <v>22</v>
      </c>
      <c r="E189" s="373">
        <f>D189/C189-1</f>
        <v>-0.607</v>
      </c>
      <c r="F189" s="340" t="str">
        <f t="shared" si="4"/>
        <v>是</v>
      </c>
      <c r="G189" s="220" t="str">
        <f t="shared" si="5"/>
        <v>项</v>
      </c>
    </row>
    <row r="190" ht="36" customHeight="1" spans="1:7">
      <c r="A190" s="498" t="s">
        <v>429</v>
      </c>
      <c r="B190" s="499" t="s">
        <v>430</v>
      </c>
      <c r="C190" s="500">
        <v>563</v>
      </c>
      <c r="D190" s="500">
        <v>577</v>
      </c>
      <c r="E190" s="373">
        <f>D190/C190-1</f>
        <v>0.025</v>
      </c>
      <c r="F190" s="340" t="str">
        <f t="shared" si="4"/>
        <v>是</v>
      </c>
      <c r="G190" s="220" t="str">
        <f t="shared" si="5"/>
        <v>款</v>
      </c>
    </row>
    <row r="191" ht="36" customHeight="1" spans="1:7">
      <c r="A191" s="501" t="s">
        <v>431</v>
      </c>
      <c r="B191" s="502" t="s">
        <v>139</v>
      </c>
      <c r="C191" s="500">
        <v>296</v>
      </c>
      <c r="D191" s="500">
        <v>323</v>
      </c>
      <c r="E191" s="373">
        <f>D191/C191-1</f>
        <v>0.091</v>
      </c>
      <c r="F191" s="340" t="str">
        <f t="shared" si="4"/>
        <v>是</v>
      </c>
      <c r="G191" s="220" t="str">
        <f t="shared" si="5"/>
        <v>项</v>
      </c>
    </row>
    <row r="192" ht="36" customHeight="1" spans="1:7">
      <c r="A192" s="501" t="s">
        <v>432</v>
      </c>
      <c r="B192" s="502" t="s">
        <v>141</v>
      </c>
      <c r="C192" s="500">
        <v>262</v>
      </c>
      <c r="D192" s="500">
        <v>250</v>
      </c>
      <c r="E192" s="373">
        <f>D192/C192-1</f>
        <v>-0.046</v>
      </c>
      <c r="F192" s="340" t="str">
        <f t="shared" si="4"/>
        <v>是</v>
      </c>
      <c r="G192" s="220" t="str">
        <f t="shared" si="5"/>
        <v>项</v>
      </c>
    </row>
    <row r="193" ht="36" customHeight="1" spans="1:7">
      <c r="A193" s="501" t="s">
        <v>433</v>
      </c>
      <c r="B193" s="502" t="s">
        <v>143</v>
      </c>
      <c r="C193" s="500">
        <v>0</v>
      </c>
      <c r="D193" s="500">
        <v>0</v>
      </c>
      <c r="E193" s="373"/>
      <c r="F193" s="340" t="str">
        <f t="shared" si="4"/>
        <v>否</v>
      </c>
      <c r="G193" s="220" t="str">
        <f t="shared" si="5"/>
        <v>项</v>
      </c>
    </row>
    <row r="194" ht="36" customHeight="1" spans="1:7">
      <c r="A194" s="501" t="s">
        <v>434</v>
      </c>
      <c r="B194" s="502" t="s">
        <v>435</v>
      </c>
      <c r="C194" s="500">
        <v>0</v>
      </c>
      <c r="D194" s="500">
        <v>0</v>
      </c>
      <c r="E194" s="373"/>
      <c r="F194" s="340" t="str">
        <f t="shared" si="4"/>
        <v>否</v>
      </c>
      <c r="G194" s="220" t="str">
        <f t="shared" si="5"/>
        <v>项</v>
      </c>
    </row>
    <row r="195" ht="36" customHeight="1" spans="1:7">
      <c r="A195" s="501" t="s">
        <v>436</v>
      </c>
      <c r="B195" s="502" t="s">
        <v>157</v>
      </c>
      <c r="C195" s="500">
        <v>0</v>
      </c>
      <c r="D195" s="500">
        <v>0</v>
      </c>
      <c r="E195" s="373"/>
      <c r="F195" s="340" t="str">
        <f t="shared" si="4"/>
        <v>否</v>
      </c>
      <c r="G195" s="220" t="str">
        <f t="shared" si="5"/>
        <v>项</v>
      </c>
    </row>
    <row r="196" ht="36" customHeight="1" spans="1:7">
      <c r="A196" s="501" t="s">
        <v>437</v>
      </c>
      <c r="B196" s="502" t="s">
        <v>438</v>
      </c>
      <c r="C196" s="500">
        <v>5</v>
      </c>
      <c r="D196" s="500">
        <v>4</v>
      </c>
      <c r="E196" s="373">
        <f>D196/C196-1</f>
        <v>-0.2</v>
      </c>
      <c r="F196" s="340" t="str">
        <f t="shared" ref="F196:F259" si="6">IF(LEN(A196)=3,"是",IF(B196&lt;&gt;"",IF(SUM(C196:D196)&lt;&gt;0,"是","否"),"是"))</f>
        <v>是</v>
      </c>
      <c r="G196" s="220" t="str">
        <f t="shared" ref="G196:G259" si="7">IF(LEN(A196)=3,"类",IF(LEN(A196)=5,"款","项"))</f>
        <v>项</v>
      </c>
    </row>
    <row r="197" ht="36" customHeight="1" spans="1:7">
      <c r="A197" s="498" t="s">
        <v>439</v>
      </c>
      <c r="B197" s="499" t="s">
        <v>440</v>
      </c>
      <c r="C197" s="500">
        <v>274</v>
      </c>
      <c r="D197" s="500">
        <v>253</v>
      </c>
      <c r="E197" s="373">
        <f>D197/C197-1</f>
        <v>-0.077</v>
      </c>
      <c r="F197" s="340" t="str">
        <f t="shared" si="6"/>
        <v>是</v>
      </c>
      <c r="G197" s="220" t="str">
        <f t="shared" si="7"/>
        <v>款</v>
      </c>
    </row>
    <row r="198" ht="36" customHeight="1" spans="1:7">
      <c r="A198" s="501" t="s">
        <v>441</v>
      </c>
      <c r="B198" s="502" t="s">
        <v>139</v>
      </c>
      <c r="C198" s="500">
        <v>213</v>
      </c>
      <c r="D198" s="500">
        <v>232</v>
      </c>
      <c r="E198" s="373">
        <f>D198/C198-1</f>
        <v>0.089</v>
      </c>
      <c r="F198" s="340" t="str">
        <f t="shared" si="6"/>
        <v>是</v>
      </c>
      <c r="G198" s="220" t="str">
        <f t="shared" si="7"/>
        <v>项</v>
      </c>
    </row>
    <row r="199" ht="36" customHeight="1" spans="1:7">
      <c r="A199" s="501" t="s">
        <v>442</v>
      </c>
      <c r="B199" s="502" t="s">
        <v>141</v>
      </c>
      <c r="C199" s="500">
        <v>61</v>
      </c>
      <c r="D199" s="500">
        <v>21</v>
      </c>
      <c r="E199" s="373">
        <f>D199/C199-1</f>
        <v>-0.656</v>
      </c>
      <c r="F199" s="340" t="str">
        <f t="shared" si="6"/>
        <v>是</v>
      </c>
      <c r="G199" s="220" t="str">
        <f t="shared" si="7"/>
        <v>项</v>
      </c>
    </row>
    <row r="200" ht="36" customHeight="1" spans="1:7">
      <c r="A200" s="501" t="s">
        <v>443</v>
      </c>
      <c r="B200" s="502" t="s">
        <v>143</v>
      </c>
      <c r="C200" s="500">
        <v>0</v>
      </c>
      <c r="D200" s="500">
        <v>0</v>
      </c>
      <c r="E200" s="373"/>
      <c r="F200" s="340" t="str">
        <f t="shared" si="6"/>
        <v>否</v>
      </c>
      <c r="G200" s="220" t="str">
        <f t="shared" si="7"/>
        <v>项</v>
      </c>
    </row>
    <row r="201" ht="36" customHeight="1" spans="1:7">
      <c r="A201" s="501" t="s">
        <v>444</v>
      </c>
      <c r="B201" s="502" t="s">
        <v>445</v>
      </c>
      <c r="C201" s="500">
        <v>0</v>
      </c>
      <c r="D201" s="500">
        <v>0</v>
      </c>
      <c r="E201" s="373"/>
      <c r="F201" s="340" t="str">
        <f t="shared" si="6"/>
        <v>否</v>
      </c>
      <c r="G201" s="220" t="str">
        <f t="shared" si="7"/>
        <v>项</v>
      </c>
    </row>
    <row r="202" ht="36" customHeight="1" spans="1:7">
      <c r="A202" s="501" t="s">
        <v>446</v>
      </c>
      <c r="B202" s="502" t="s">
        <v>157</v>
      </c>
      <c r="C202" s="500">
        <v>0</v>
      </c>
      <c r="D202" s="500">
        <v>0</v>
      </c>
      <c r="E202" s="373"/>
      <c r="F202" s="340" t="str">
        <f t="shared" si="6"/>
        <v>否</v>
      </c>
      <c r="G202" s="220" t="str">
        <f t="shared" si="7"/>
        <v>项</v>
      </c>
    </row>
    <row r="203" ht="36" customHeight="1" spans="1:7">
      <c r="A203" s="501" t="s">
        <v>447</v>
      </c>
      <c r="B203" s="502" t="s">
        <v>448</v>
      </c>
      <c r="C203" s="500">
        <v>0</v>
      </c>
      <c r="D203" s="500">
        <v>0</v>
      </c>
      <c r="E203" s="373"/>
      <c r="F203" s="340" t="str">
        <f t="shared" si="6"/>
        <v>否</v>
      </c>
      <c r="G203" s="220" t="str">
        <f t="shared" si="7"/>
        <v>项</v>
      </c>
    </row>
    <row r="204" ht="36" customHeight="1" spans="1:7">
      <c r="A204" s="498" t="s">
        <v>449</v>
      </c>
      <c r="B204" s="499" t="s">
        <v>450</v>
      </c>
      <c r="C204" s="500">
        <v>148</v>
      </c>
      <c r="D204" s="500">
        <v>141</v>
      </c>
      <c r="E204" s="373">
        <f>D204/C204-1</f>
        <v>-0.047</v>
      </c>
      <c r="F204" s="340" t="str">
        <f t="shared" si="6"/>
        <v>是</v>
      </c>
      <c r="G204" s="220" t="str">
        <f t="shared" si="7"/>
        <v>款</v>
      </c>
    </row>
    <row r="205" ht="36" customHeight="1" spans="1:7">
      <c r="A205" s="501" t="s">
        <v>451</v>
      </c>
      <c r="B205" s="502" t="s">
        <v>139</v>
      </c>
      <c r="C205" s="500">
        <v>115</v>
      </c>
      <c r="D205" s="500">
        <v>123</v>
      </c>
      <c r="E205" s="373">
        <f>D205/C205-1</f>
        <v>0.07</v>
      </c>
      <c r="F205" s="340" t="str">
        <f t="shared" si="6"/>
        <v>是</v>
      </c>
      <c r="G205" s="220" t="str">
        <f t="shared" si="7"/>
        <v>项</v>
      </c>
    </row>
    <row r="206" ht="36" customHeight="1" spans="1:7">
      <c r="A206" s="501" t="s">
        <v>452</v>
      </c>
      <c r="B206" s="502" t="s">
        <v>141</v>
      </c>
      <c r="C206" s="500">
        <v>15</v>
      </c>
      <c r="D206" s="500">
        <v>10</v>
      </c>
      <c r="E206" s="373">
        <f>D206/C206-1</f>
        <v>-0.333</v>
      </c>
      <c r="F206" s="340" t="str">
        <f t="shared" si="6"/>
        <v>是</v>
      </c>
      <c r="G206" s="220" t="str">
        <f t="shared" si="7"/>
        <v>项</v>
      </c>
    </row>
    <row r="207" ht="36" customHeight="1" spans="1:7">
      <c r="A207" s="501" t="s">
        <v>453</v>
      </c>
      <c r="B207" s="502" t="s">
        <v>143</v>
      </c>
      <c r="C207" s="500">
        <v>0</v>
      </c>
      <c r="D207" s="500">
        <v>0</v>
      </c>
      <c r="E207" s="373"/>
      <c r="F207" s="340" t="str">
        <f t="shared" si="6"/>
        <v>否</v>
      </c>
      <c r="G207" s="220" t="str">
        <f t="shared" si="7"/>
        <v>项</v>
      </c>
    </row>
    <row r="208" ht="36" customHeight="1" spans="1:7">
      <c r="A208" s="501" t="s">
        <v>454</v>
      </c>
      <c r="B208" s="502" t="s">
        <v>455</v>
      </c>
      <c r="C208" s="500">
        <v>10</v>
      </c>
      <c r="D208" s="500">
        <v>4</v>
      </c>
      <c r="E208" s="373">
        <f>D208/C208-1</f>
        <v>-0.6</v>
      </c>
      <c r="F208" s="340" t="str">
        <f t="shared" si="6"/>
        <v>是</v>
      </c>
      <c r="G208" s="220" t="str">
        <f t="shared" si="7"/>
        <v>项</v>
      </c>
    </row>
    <row r="209" ht="36" customHeight="1" spans="1:7">
      <c r="A209" s="501" t="s">
        <v>456</v>
      </c>
      <c r="B209" s="502" t="s">
        <v>457</v>
      </c>
      <c r="C209" s="500">
        <v>1</v>
      </c>
      <c r="D209" s="500">
        <v>0</v>
      </c>
      <c r="E209" s="373">
        <f>D209/C209-1</f>
        <v>-1</v>
      </c>
      <c r="F209" s="340" t="str">
        <f t="shared" si="6"/>
        <v>是</v>
      </c>
      <c r="G209" s="220" t="str">
        <f t="shared" si="7"/>
        <v>项</v>
      </c>
    </row>
    <row r="210" ht="36" customHeight="1" spans="1:7">
      <c r="A210" s="501" t="s">
        <v>458</v>
      </c>
      <c r="B210" s="502" t="s">
        <v>157</v>
      </c>
      <c r="C210" s="500">
        <v>0</v>
      </c>
      <c r="D210" s="500">
        <v>0</v>
      </c>
      <c r="E210" s="373"/>
      <c r="F210" s="340" t="str">
        <f t="shared" si="6"/>
        <v>否</v>
      </c>
      <c r="G210" s="220" t="str">
        <f t="shared" si="7"/>
        <v>项</v>
      </c>
    </row>
    <row r="211" ht="36" customHeight="1" spans="1:7">
      <c r="A211" s="501" t="s">
        <v>459</v>
      </c>
      <c r="B211" s="502" t="s">
        <v>460</v>
      </c>
      <c r="C211" s="500">
        <v>7</v>
      </c>
      <c r="D211" s="500">
        <v>4</v>
      </c>
      <c r="E211" s="373">
        <f>D211/C211-1</f>
        <v>-0.429</v>
      </c>
      <c r="F211" s="340" t="str">
        <f t="shared" si="6"/>
        <v>是</v>
      </c>
      <c r="G211" s="220" t="str">
        <f t="shared" si="7"/>
        <v>项</v>
      </c>
    </row>
    <row r="212" ht="36" customHeight="1" spans="1:7">
      <c r="A212" s="498" t="s">
        <v>461</v>
      </c>
      <c r="B212" s="499" t="s">
        <v>462</v>
      </c>
      <c r="C212" s="500">
        <v>0</v>
      </c>
      <c r="D212" s="500">
        <v>0</v>
      </c>
      <c r="E212" s="373"/>
      <c r="F212" s="340" t="str">
        <f t="shared" si="6"/>
        <v>否</v>
      </c>
      <c r="G212" s="220" t="str">
        <f t="shared" si="7"/>
        <v>款</v>
      </c>
    </row>
    <row r="213" ht="36" customHeight="1" spans="1:7">
      <c r="A213" s="501" t="s">
        <v>463</v>
      </c>
      <c r="B213" s="502" t="s">
        <v>139</v>
      </c>
      <c r="C213" s="500">
        <v>0</v>
      </c>
      <c r="D213" s="500">
        <v>0</v>
      </c>
      <c r="E213" s="373"/>
      <c r="F213" s="340" t="str">
        <f t="shared" si="6"/>
        <v>否</v>
      </c>
      <c r="G213" s="220" t="str">
        <f t="shared" si="7"/>
        <v>项</v>
      </c>
    </row>
    <row r="214" ht="36" customHeight="1" spans="1:7">
      <c r="A214" s="501" t="s">
        <v>464</v>
      </c>
      <c r="B214" s="502" t="s">
        <v>141</v>
      </c>
      <c r="C214" s="500">
        <v>0</v>
      </c>
      <c r="D214" s="500">
        <v>0</v>
      </c>
      <c r="E214" s="373"/>
      <c r="F214" s="340" t="str">
        <f t="shared" si="6"/>
        <v>否</v>
      </c>
      <c r="G214" s="220" t="str">
        <f t="shared" si="7"/>
        <v>项</v>
      </c>
    </row>
    <row r="215" ht="36" customHeight="1" spans="1:7">
      <c r="A215" s="501" t="s">
        <v>465</v>
      </c>
      <c r="B215" s="502" t="s">
        <v>143</v>
      </c>
      <c r="C215" s="500">
        <v>0</v>
      </c>
      <c r="D215" s="500">
        <v>0</v>
      </c>
      <c r="E215" s="373"/>
      <c r="F215" s="340" t="str">
        <f t="shared" si="6"/>
        <v>否</v>
      </c>
      <c r="G215" s="220" t="str">
        <f t="shared" si="7"/>
        <v>项</v>
      </c>
    </row>
    <row r="216" ht="36" customHeight="1" spans="1:7">
      <c r="A216" s="501" t="s">
        <v>466</v>
      </c>
      <c r="B216" s="502" t="s">
        <v>157</v>
      </c>
      <c r="C216" s="500">
        <v>0</v>
      </c>
      <c r="D216" s="500">
        <v>0</v>
      </c>
      <c r="E216" s="373"/>
      <c r="F216" s="340" t="str">
        <f t="shared" si="6"/>
        <v>否</v>
      </c>
      <c r="G216" s="220" t="str">
        <f t="shared" si="7"/>
        <v>项</v>
      </c>
    </row>
    <row r="217" ht="36" customHeight="1" spans="1:7">
      <c r="A217" s="501" t="s">
        <v>467</v>
      </c>
      <c r="B217" s="502" t="s">
        <v>468</v>
      </c>
      <c r="C217" s="500">
        <v>0</v>
      </c>
      <c r="D217" s="500">
        <v>0</v>
      </c>
      <c r="E217" s="373"/>
      <c r="F217" s="340" t="str">
        <f t="shared" si="6"/>
        <v>否</v>
      </c>
      <c r="G217" s="220" t="str">
        <f t="shared" si="7"/>
        <v>项</v>
      </c>
    </row>
    <row r="218" ht="36" customHeight="1" spans="1:7">
      <c r="A218" s="498" t="s">
        <v>469</v>
      </c>
      <c r="B218" s="499" t="s">
        <v>470</v>
      </c>
      <c r="C218" s="500">
        <v>844</v>
      </c>
      <c r="D218" s="500">
        <v>853</v>
      </c>
      <c r="E218" s="373">
        <f>D218/C218-1</f>
        <v>0.011</v>
      </c>
      <c r="F218" s="340" t="str">
        <f t="shared" si="6"/>
        <v>是</v>
      </c>
      <c r="G218" s="220" t="str">
        <f t="shared" si="7"/>
        <v>款</v>
      </c>
    </row>
    <row r="219" ht="36" customHeight="1" spans="1:7">
      <c r="A219" s="501" t="s">
        <v>471</v>
      </c>
      <c r="B219" s="502" t="s">
        <v>139</v>
      </c>
      <c r="C219" s="500">
        <v>737</v>
      </c>
      <c r="D219" s="500">
        <v>801</v>
      </c>
      <c r="E219" s="373">
        <f>D219/C219-1</f>
        <v>0.087</v>
      </c>
      <c r="F219" s="340" t="str">
        <f t="shared" si="6"/>
        <v>是</v>
      </c>
      <c r="G219" s="220" t="str">
        <f t="shared" si="7"/>
        <v>项</v>
      </c>
    </row>
    <row r="220" ht="36" customHeight="1" spans="1:7">
      <c r="A220" s="501" t="s">
        <v>472</v>
      </c>
      <c r="B220" s="502" t="s">
        <v>141</v>
      </c>
      <c r="C220" s="500">
        <v>107</v>
      </c>
      <c r="D220" s="500">
        <v>52</v>
      </c>
      <c r="E220" s="373">
        <f>D220/C220-1</f>
        <v>-0.514</v>
      </c>
      <c r="F220" s="340" t="str">
        <f t="shared" si="6"/>
        <v>是</v>
      </c>
      <c r="G220" s="220" t="str">
        <f t="shared" si="7"/>
        <v>项</v>
      </c>
    </row>
    <row r="221" ht="36" customHeight="1" spans="1:7">
      <c r="A221" s="501" t="s">
        <v>473</v>
      </c>
      <c r="B221" s="502" t="s">
        <v>143</v>
      </c>
      <c r="C221" s="500">
        <v>0</v>
      </c>
      <c r="D221" s="500">
        <v>0</v>
      </c>
      <c r="E221" s="373"/>
      <c r="F221" s="340" t="str">
        <f t="shared" si="6"/>
        <v>否</v>
      </c>
      <c r="G221" s="220" t="str">
        <f t="shared" si="7"/>
        <v>项</v>
      </c>
    </row>
    <row r="222" ht="36" customHeight="1" spans="1:7">
      <c r="A222" s="501" t="s">
        <v>474</v>
      </c>
      <c r="B222" s="502" t="s">
        <v>157</v>
      </c>
      <c r="C222" s="500">
        <v>0</v>
      </c>
      <c r="D222" s="500">
        <v>0</v>
      </c>
      <c r="E222" s="373"/>
      <c r="F222" s="340" t="str">
        <f t="shared" si="6"/>
        <v>否</v>
      </c>
      <c r="G222" s="220" t="str">
        <f t="shared" si="7"/>
        <v>项</v>
      </c>
    </row>
    <row r="223" ht="36" customHeight="1" spans="1:7">
      <c r="A223" s="501" t="s">
        <v>475</v>
      </c>
      <c r="B223" s="502" t="s">
        <v>476</v>
      </c>
      <c r="C223" s="500">
        <v>0</v>
      </c>
      <c r="D223" s="500">
        <v>0</v>
      </c>
      <c r="E223" s="373"/>
      <c r="F223" s="340" t="str">
        <f t="shared" si="6"/>
        <v>否</v>
      </c>
      <c r="G223" s="220" t="str">
        <f t="shared" si="7"/>
        <v>项</v>
      </c>
    </row>
    <row r="224" ht="36" customHeight="1" spans="1:7">
      <c r="A224" s="498" t="s">
        <v>477</v>
      </c>
      <c r="B224" s="499" t="s">
        <v>478</v>
      </c>
      <c r="C224" s="500">
        <v>0</v>
      </c>
      <c r="D224" s="500">
        <v>0</v>
      </c>
      <c r="E224" s="373"/>
      <c r="F224" s="340" t="str">
        <f t="shared" si="6"/>
        <v>否</v>
      </c>
      <c r="G224" s="220" t="str">
        <f t="shared" si="7"/>
        <v>款</v>
      </c>
    </row>
    <row r="225" ht="36" customHeight="1" spans="1:7">
      <c r="A225" s="501" t="s">
        <v>479</v>
      </c>
      <c r="B225" s="502" t="s">
        <v>139</v>
      </c>
      <c r="C225" s="500">
        <v>0</v>
      </c>
      <c r="D225" s="500">
        <v>0</v>
      </c>
      <c r="E225" s="373"/>
      <c r="F225" s="340" t="str">
        <f t="shared" si="6"/>
        <v>否</v>
      </c>
      <c r="G225" s="220" t="str">
        <f t="shared" si="7"/>
        <v>项</v>
      </c>
    </row>
    <row r="226" ht="36" customHeight="1" spans="1:7">
      <c r="A226" s="501" t="s">
        <v>480</v>
      </c>
      <c r="B226" s="502" t="s">
        <v>141</v>
      </c>
      <c r="C226" s="500">
        <v>0</v>
      </c>
      <c r="D226" s="500">
        <v>0</v>
      </c>
      <c r="E226" s="373"/>
      <c r="F226" s="340" t="str">
        <f t="shared" si="6"/>
        <v>否</v>
      </c>
      <c r="G226" s="220" t="str">
        <f t="shared" si="7"/>
        <v>项</v>
      </c>
    </row>
    <row r="227" ht="36" customHeight="1" spans="1:7">
      <c r="A227" s="501" t="s">
        <v>481</v>
      </c>
      <c r="B227" s="502" t="s">
        <v>143</v>
      </c>
      <c r="C227" s="500">
        <v>0</v>
      </c>
      <c r="D227" s="500">
        <v>0</v>
      </c>
      <c r="E227" s="373"/>
      <c r="F227" s="340" t="str">
        <f t="shared" si="6"/>
        <v>否</v>
      </c>
      <c r="G227" s="220" t="str">
        <f t="shared" si="7"/>
        <v>项</v>
      </c>
    </row>
    <row r="228" ht="36" customHeight="1" spans="1:7">
      <c r="A228" s="501" t="s">
        <v>482</v>
      </c>
      <c r="B228" s="502" t="s">
        <v>483</v>
      </c>
      <c r="C228" s="500">
        <v>0</v>
      </c>
      <c r="D228" s="500">
        <v>0</v>
      </c>
      <c r="E228" s="373"/>
      <c r="F228" s="340" t="str">
        <f t="shared" si="6"/>
        <v>否</v>
      </c>
      <c r="G228" s="220" t="str">
        <f t="shared" si="7"/>
        <v>项</v>
      </c>
    </row>
    <row r="229" ht="36" customHeight="1" spans="1:7">
      <c r="A229" s="501" t="s">
        <v>484</v>
      </c>
      <c r="B229" s="502" t="s">
        <v>157</v>
      </c>
      <c r="C229" s="500">
        <v>0</v>
      </c>
      <c r="D229" s="500">
        <v>0</v>
      </c>
      <c r="E229" s="373"/>
      <c r="F229" s="340" t="str">
        <f t="shared" si="6"/>
        <v>否</v>
      </c>
      <c r="G229" s="220" t="str">
        <f t="shared" si="7"/>
        <v>项</v>
      </c>
    </row>
    <row r="230" ht="36" customHeight="1" spans="1:7">
      <c r="A230" s="501" t="s">
        <v>485</v>
      </c>
      <c r="B230" s="502" t="s">
        <v>486</v>
      </c>
      <c r="C230" s="500">
        <v>0</v>
      </c>
      <c r="D230" s="500">
        <v>0</v>
      </c>
      <c r="E230" s="373"/>
      <c r="F230" s="340" t="str">
        <f t="shared" si="6"/>
        <v>否</v>
      </c>
      <c r="G230" s="220" t="str">
        <f t="shared" si="7"/>
        <v>项</v>
      </c>
    </row>
    <row r="231" ht="36" customHeight="1" spans="1:7">
      <c r="A231" s="498" t="s">
        <v>487</v>
      </c>
      <c r="B231" s="499" t="s">
        <v>488</v>
      </c>
      <c r="C231" s="500">
        <v>1019</v>
      </c>
      <c r="D231" s="500">
        <v>1018</v>
      </c>
      <c r="E231" s="373">
        <f>D231/C231-1</f>
        <v>-0.001</v>
      </c>
      <c r="F231" s="340" t="str">
        <f t="shared" si="6"/>
        <v>是</v>
      </c>
      <c r="G231" s="220" t="str">
        <f t="shared" si="7"/>
        <v>款</v>
      </c>
    </row>
    <row r="232" ht="36" customHeight="1" spans="1:7">
      <c r="A232" s="501" t="s">
        <v>489</v>
      </c>
      <c r="B232" s="502" t="s">
        <v>139</v>
      </c>
      <c r="C232" s="500">
        <v>922</v>
      </c>
      <c r="D232" s="500">
        <v>998</v>
      </c>
      <c r="E232" s="373">
        <f>D232/C232-1</f>
        <v>0.082</v>
      </c>
      <c r="F232" s="340" t="str">
        <f t="shared" si="6"/>
        <v>是</v>
      </c>
      <c r="G232" s="220" t="str">
        <f t="shared" si="7"/>
        <v>项</v>
      </c>
    </row>
    <row r="233" ht="36" customHeight="1" spans="1:7">
      <c r="A233" s="501" t="s">
        <v>490</v>
      </c>
      <c r="B233" s="502" t="s">
        <v>141</v>
      </c>
      <c r="C233" s="500">
        <v>47</v>
      </c>
      <c r="D233" s="500">
        <v>7</v>
      </c>
      <c r="E233" s="373">
        <f>D233/C233-1</f>
        <v>-0.851</v>
      </c>
      <c r="F233" s="340" t="str">
        <f t="shared" si="6"/>
        <v>是</v>
      </c>
      <c r="G233" s="220" t="str">
        <f t="shared" si="7"/>
        <v>项</v>
      </c>
    </row>
    <row r="234" ht="36" customHeight="1" spans="1:7">
      <c r="A234" s="501" t="s">
        <v>491</v>
      </c>
      <c r="B234" s="502" t="s">
        <v>143</v>
      </c>
      <c r="C234" s="500">
        <v>0</v>
      </c>
      <c r="D234" s="500">
        <v>0</v>
      </c>
      <c r="E234" s="373"/>
      <c r="F234" s="340" t="str">
        <f t="shared" si="6"/>
        <v>否</v>
      </c>
      <c r="G234" s="220" t="str">
        <f t="shared" si="7"/>
        <v>项</v>
      </c>
    </row>
    <row r="235" ht="36" customHeight="1" spans="1:7">
      <c r="A235" s="501" t="s">
        <v>492</v>
      </c>
      <c r="B235" s="502" t="s">
        <v>493</v>
      </c>
      <c r="C235" s="500">
        <v>10</v>
      </c>
      <c r="D235" s="500">
        <v>4</v>
      </c>
      <c r="E235" s="373">
        <f>D235/C235-1</f>
        <v>-0.6</v>
      </c>
      <c r="F235" s="340" t="str">
        <f t="shared" si="6"/>
        <v>是</v>
      </c>
      <c r="G235" s="220" t="str">
        <f t="shared" si="7"/>
        <v>项</v>
      </c>
    </row>
    <row r="236" ht="36" customHeight="1" spans="1:7">
      <c r="A236" s="501" t="s">
        <v>494</v>
      </c>
      <c r="B236" s="502" t="s">
        <v>495</v>
      </c>
      <c r="C236" s="500">
        <v>0</v>
      </c>
      <c r="D236" s="500">
        <v>0</v>
      </c>
      <c r="E236" s="373"/>
      <c r="F236" s="340" t="str">
        <f t="shared" si="6"/>
        <v>否</v>
      </c>
      <c r="G236" s="220" t="str">
        <f t="shared" si="7"/>
        <v>项</v>
      </c>
    </row>
    <row r="237" ht="36" customHeight="1" spans="1:7">
      <c r="A237" s="501" t="s">
        <v>496</v>
      </c>
      <c r="B237" s="502" t="s">
        <v>240</v>
      </c>
      <c r="C237" s="500">
        <v>0</v>
      </c>
      <c r="D237" s="500">
        <v>0</v>
      </c>
      <c r="E237" s="373"/>
      <c r="F237" s="340" t="str">
        <f t="shared" si="6"/>
        <v>否</v>
      </c>
      <c r="G237" s="220" t="str">
        <f t="shared" si="7"/>
        <v>项</v>
      </c>
    </row>
    <row r="238" ht="36" customHeight="1" spans="1:7">
      <c r="A238" s="501" t="s">
        <v>497</v>
      </c>
      <c r="B238" s="502" t="s">
        <v>498</v>
      </c>
      <c r="C238" s="500">
        <v>0</v>
      </c>
      <c r="D238" s="500">
        <v>0</v>
      </c>
      <c r="E238" s="373"/>
      <c r="F238" s="340" t="str">
        <f t="shared" si="6"/>
        <v>否</v>
      </c>
      <c r="G238" s="220" t="str">
        <f t="shared" si="7"/>
        <v>项</v>
      </c>
    </row>
    <row r="239" ht="36" customHeight="1" spans="1:7">
      <c r="A239" s="501" t="s">
        <v>499</v>
      </c>
      <c r="B239" s="502" t="s">
        <v>500</v>
      </c>
      <c r="C239" s="500">
        <v>0</v>
      </c>
      <c r="D239" s="500">
        <v>0</v>
      </c>
      <c r="E239" s="373"/>
      <c r="F239" s="340" t="str">
        <f t="shared" si="6"/>
        <v>否</v>
      </c>
      <c r="G239" s="220" t="str">
        <f t="shared" si="7"/>
        <v>项</v>
      </c>
    </row>
    <row r="240" ht="36" customHeight="1" spans="1:7">
      <c r="A240" s="501" t="s">
        <v>501</v>
      </c>
      <c r="B240" s="502" t="s">
        <v>502</v>
      </c>
      <c r="C240" s="500">
        <v>0</v>
      </c>
      <c r="D240" s="500">
        <v>0</v>
      </c>
      <c r="E240" s="373"/>
      <c r="F240" s="340" t="str">
        <f t="shared" si="6"/>
        <v>否</v>
      </c>
      <c r="G240" s="220" t="str">
        <f t="shared" si="7"/>
        <v>项</v>
      </c>
    </row>
    <row r="241" ht="36" customHeight="1" spans="1:7">
      <c r="A241" s="501" t="s">
        <v>503</v>
      </c>
      <c r="B241" s="502" t="s">
        <v>504</v>
      </c>
      <c r="C241" s="500">
        <v>0</v>
      </c>
      <c r="D241" s="500">
        <v>0</v>
      </c>
      <c r="E241" s="373"/>
      <c r="F241" s="340" t="str">
        <f t="shared" si="6"/>
        <v>否</v>
      </c>
      <c r="G241" s="220" t="str">
        <f t="shared" si="7"/>
        <v>项</v>
      </c>
    </row>
    <row r="242" ht="36" customHeight="1" spans="1:7">
      <c r="A242" s="501" t="s">
        <v>505</v>
      </c>
      <c r="B242" s="502" t="s">
        <v>506</v>
      </c>
      <c r="C242" s="500">
        <v>0</v>
      </c>
      <c r="D242" s="500">
        <v>0</v>
      </c>
      <c r="E242" s="373"/>
      <c r="F242" s="340" t="str">
        <f t="shared" si="6"/>
        <v>否</v>
      </c>
      <c r="G242" s="220" t="str">
        <f t="shared" si="7"/>
        <v>项</v>
      </c>
    </row>
    <row r="243" ht="36" customHeight="1" spans="1:7">
      <c r="A243" s="501" t="s">
        <v>507</v>
      </c>
      <c r="B243" s="502" t="s">
        <v>508</v>
      </c>
      <c r="C243" s="500">
        <v>26</v>
      </c>
      <c r="D243" s="500">
        <v>3</v>
      </c>
      <c r="E243" s="373">
        <f>D243/C243-1</f>
        <v>-0.885</v>
      </c>
      <c r="F243" s="340" t="str">
        <f t="shared" si="6"/>
        <v>是</v>
      </c>
      <c r="G243" s="220" t="str">
        <f t="shared" si="7"/>
        <v>项</v>
      </c>
    </row>
    <row r="244" ht="36" customHeight="1" spans="1:7">
      <c r="A244" s="501" t="s">
        <v>509</v>
      </c>
      <c r="B244" s="502" t="s">
        <v>157</v>
      </c>
      <c r="C244" s="500">
        <v>0</v>
      </c>
      <c r="D244" s="500">
        <v>0</v>
      </c>
      <c r="E244" s="373"/>
      <c r="F244" s="340" t="str">
        <f t="shared" si="6"/>
        <v>否</v>
      </c>
      <c r="G244" s="220" t="str">
        <f t="shared" si="7"/>
        <v>项</v>
      </c>
    </row>
    <row r="245" ht="36" customHeight="1" spans="1:7">
      <c r="A245" s="501" t="s">
        <v>510</v>
      </c>
      <c r="B245" s="502" t="s">
        <v>511</v>
      </c>
      <c r="C245" s="500">
        <v>14</v>
      </c>
      <c r="D245" s="500">
        <v>6</v>
      </c>
      <c r="E245" s="373">
        <f>D245/C245-1</f>
        <v>-0.571</v>
      </c>
      <c r="F245" s="340" t="str">
        <f t="shared" si="6"/>
        <v>是</v>
      </c>
      <c r="G245" s="220" t="str">
        <f t="shared" si="7"/>
        <v>项</v>
      </c>
    </row>
    <row r="246" ht="36" customHeight="1" spans="1:7">
      <c r="A246" s="498" t="s">
        <v>512</v>
      </c>
      <c r="B246" s="499" t="s">
        <v>513</v>
      </c>
      <c r="C246" s="500">
        <v>6013</v>
      </c>
      <c r="D246" s="500">
        <v>6285</v>
      </c>
      <c r="E246" s="373">
        <f>D246/C246-1</f>
        <v>0.045</v>
      </c>
      <c r="F246" s="340" t="str">
        <f t="shared" si="6"/>
        <v>是</v>
      </c>
      <c r="G246" s="220" t="str">
        <f t="shared" si="7"/>
        <v>款</v>
      </c>
    </row>
    <row r="247" ht="36" customHeight="1" spans="1:7">
      <c r="A247" s="501" t="s">
        <v>514</v>
      </c>
      <c r="B247" s="502" t="s">
        <v>515</v>
      </c>
      <c r="C247" s="500">
        <v>0</v>
      </c>
      <c r="D247" s="500">
        <v>0</v>
      </c>
      <c r="E247" s="373"/>
      <c r="F247" s="340" t="str">
        <f t="shared" si="6"/>
        <v>否</v>
      </c>
      <c r="G247" s="220" t="str">
        <f t="shared" si="7"/>
        <v>项</v>
      </c>
    </row>
    <row r="248" ht="36" customHeight="1" spans="1:7">
      <c r="A248" s="501" t="s">
        <v>516</v>
      </c>
      <c r="B248" s="502" t="s">
        <v>517</v>
      </c>
      <c r="C248" s="500">
        <v>6013</v>
      </c>
      <c r="D248" s="500">
        <v>6285</v>
      </c>
      <c r="E248" s="373">
        <f>D248/C248-1</f>
        <v>0.045</v>
      </c>
      <c r="F248" s="340" t="str">
        <f t="shared" si="6"/>
        <v>是</v>
      </c>
      <c r="G248" s="220" t="str">
        <f t="shared" si="7"/>
        <v>项</v>
      </c>
    </row>
    <row r="249" ht="36" customHeight="1" spans="1:7">
      <c r="A249" s="507" t="s">
        <v>518</v>
      </c>
      <c r="B249" s="508" t="s">
        <v>519</v>
      </c>
      <c r="C249" s="500">
        <v>0</v>
      </c>
      <c r="D249" s="500">
        <v>0</v>
      </c>
      <c r="E249" s="373"/>
      <c r="F249" s="340" t="str">
        <f t="shared" si="6"/>
        <v>否</v>
      </c>
      <c r="G249" s="220" t="str">
        <f t="shared" si="7"/>
        <v>项</v>
      </c>
    </row>
    <row r="250" ht="36" customHeight="1" spans="1:7">
      <c r="A250" s="495" t="s">
        <v>71</v>
      </c>
      <c r="B250" s="496" t="s">
        <v>72</v>
      </c>
      <c r="C250" s="497">
        <v>0</v>
      </c>
      <c r="D250" s="497">
        <v>0</v>
      </c>
      <c r="E250" s="373"/>
      <c r="F250" s="340" t="str">
        <f t="shared" si="6"/>
        <v>是</v>
      </c>
      <c r="G250" s="220" t="str">
        <f t="shared" si="7"/>
        <v>类</v>
      </c>
    </row>
    <row r="251" ht="36" customHeight="1" spans="1:7">
      <c r="A251" s="498" t="s">
        <v>520</v>
      </c>
      <c r="B251" s="499" t="s">
        <v>521</v>
      </c>
      <c r="C251" s="500">
        <v>0</v>
      </c>
      <c r="D251" s="500">
        <v>0</v>
      </c>
      <c r="E251" s="373"/>
      <c r="F251" s="340" t="str">
        <f t="shared" si="6"/>
        <v>否</v>
      </c>
      <c r="G251" s="220" t="str">
        <f t="shared" si="7"/>
        <v>款</v>
      </c>
    </row>
    <row r="252" ht="36" customHeight="1" spans="1:7">
      <c r="A252" s="498" t="s">
        <v>522</v>
      </c>
      <c r="B252" s="499" t="s">
        <v>523</v>
      </c>
      <c r="C252" s="500">
        <v>0</v>
      </c>
      <c r="D252" s="500">
        <v>0</v>
      </c>
      <c r="E252" s="373"/>
      <c r="F252" s="340" t="str">
        <f t="shared" si="6"/>
        <v>否</v>
      </c>
      <c r="G252" s="220" t="str">
        <f t="shared" si="7"/>
        <v>款</v>
      </c>
    </row>
    <row r="253" ht="36" customHeight="1" spans="1:7">
      <c r="A253" s="495" t="s">
        <v>73</v>
      </c>
      <c r="B253" s="496" t="s">
        <v>74</v>
      </c>
      <c r="C253" s="497">
        <v>44</v>
      </c>
      <c r="D253" s="497">
        <v>47</v>
      </c>
      <c r="E253" s="373">
        <f>D253/C253-1</f>
        <v>0.068</v>
      </c>
      <c r="F253" s="340" t="str">
        <f t="shared" si="6"/>
        <v>是</v>
      </c>
      <c r="G253" s="220" t="str">
        <f t="shared" si="7"/>
        <v>类</v>
      </c>
    </row>
    <row r="254" ht="36" customHeight="1" spans="1:7">
      <c r="A254" s="363" t="s">
        <v>524</v>
      </c>
      <c r="B254" s="499" t="s">
        <v>525</v>
      </c>
      <c r="C254" s="500">
        <v>0</v>
      </c>
      <c r="D254" s="500">
        <v>0</v>
      </c>
      <c r="E254" s="373"/>
      <c r="F254" s="340" t="str">
        <f t="shared" si="6"/>
        <v>否</v>
      </c>
      <c r="G254" s="220" t="str">
        <f t="shared" si="7"/>
        <v>款</v>
      </c>
    </row>
    <row r="255" ht="36" customHeight="1" spans="1:7">
      <c r="A255" s="367" t="s">
        <v>526</v>
      </c>
      <c r="B255" s="502" t="s">
        <v>527</v>
      </c>
      <c r="C255" s="500">
        <v>0</v>
      </c>
      <c r="D255" s="500">
        <v>0</v>
      </c>
      <c r="E255" s="373"/>
      <c r="F255" s="340" t="str">
        <f t="shared" si="6"/>
        <v>否</v>
      </c>
      <c r="G255" s="220" t="str">
        <f t="shared" si="7"/>
        <v>项</v>
      </c>
    </row>
    <row r="256" ht="36" customHeight="1" spans="1:7">
      <c r="A256" s="363" t="s">
        <v>528</v>
      </c>
      <c r="B256" s="499" t="s">
        <v>529</v>
      </c>
      <c r="C256" s="500">
        <v>0</v>
      </c>
      <c r="D256" s="500">
        <v>0</v>
      </c>
      <c r="E256" s="373"/>
      <c r="F256" s="340" t="str">
        <f t="shared" si="6"/>
        <v>否</v>
      </c>
      <c r="G256" s="220" t="str">
        <f t="shared" si="7"/>
        <v>款</v>
      </c>
    </row>
    <row r="257" ht="36" customHeight="1" spans="1:7">
      <c r="A257" s="367" t="s">
        <v>530</v>
      </c>
      <c r="B257" s="502" t="s">
        <v>531</v>
      </c>
      <c r="C257" s="500">
        <v>0</v>
      </c>
      <c r="D257" s="500">
        <v>0</v>
      </c>
      <c r="E257" s="373"/>
      <c r="F257" s="340" t="str">
        <f t="shared" si="6"/>
        <v>否</v>
      </c>
      <c r="G257" s="220" t="str">
        <f t="shared" si="7"/>
        <v>项</v>
      </c>
    </row>
    <row r="258" ht="36" customHeight="1" spans="1:7">
      <c r="A258" s="363" t="s">
        <v>532</v>
      </c>
      <c r="B258" s="499" t="s">
        <v>533</v>
      </c>
      <c r="C258" s="500">
        <v>0</v>
      </c>
      <c r="D258" s="500">
        <v>0</v>
      </c>
      <c r="E258" s="373"/>
      <c r="F258" s="340" t="str">
        <f t="shared" si="6"/>
        <v>否</v>
      </c>
      <c r="G258" s="220" t="str">
        <f t="shared" si="7"/>
        <v>款</v>
      </c>
    </row>
    <row r="259" ht="36" customHeight="1" spans="1:7">
      <c r="A259" s="367" t="s">
        <v>534</v>
      </c>
      <c r="B259" s="502" t="s">
        <v>535</v>
      </c>
      <c r="C259" s="500">
        <v>0</v>
      </c>
      <c r="D259" s="500">
        <v>0</v>
      </c>
      <c r="E259" s="373"/>
      <c r="F259" s="340" t="str">
        <f t="shared" si="6"/>
        <v>否</v>
      </c>
      <c r="G259" s="220" t="str">
        <f t="shared" si="7"/>
        <v>项</v>
      </c>
    </row>
    <row r="260" s="488" customFormat="1" ht="36" customHeight="1" spans="1:7">
      <c r="A260" s="505" t="s">
        <v>536</v>
      </c>
      <c r="B260" s="499" t="s">
        <v>537</v>
      </c>
      <c r="C260" s="500">
        <v>44</v>
      </c>
      <c r="D260" s="500">
        <v>47</v>
      </c>
      <c r="E260" s="373">
        <f>D260/C260-1</f>
        <v>0.068</v>
      </c>
      <c r="F260" s="506" t="str">
        <f t="shared" ref="F260:F323" si="8">IF(LEN(A260)=3,"是",IF(B260&lt;&gt;"",IF(SUM(C260:D260)&lt;&gt;0,"是","否"),"是"))</f>
        <v>是</v>
      </c>
      <c r="G260" s="488" t="str">
        <f t="shared" ref="G260:G323" si="9">IF(LEN(A260)=3,"类",IF(LEN(A260)=5,"款","项"))</f>
        <v>款</v>
      </c>
    </row>
    <row r="261" ht="36" customHeight="1" spans="1:7">
      <c r="A261" s="501" t="s">
        <v>538</v>
      </c>
      <c r="B261" s="502" t="s">
        <v>539</v>
      </c>
      <c r="C261" s="500">
        <v>23</v>
      </c>
      <c r="D261" s="500">
        <v>24</v>
      </c>
      <c r="E261" s="373">
        <f>D261/C261-1</f>
        <v>0.043</v>
      </c>
      <c r="F261" s="340" t="str">
        <f t="shared" si="8"/>
        <v>是</v>
      </c>
      <c r="G261" s="220" t="str">
        <f t="shared" si="9"/>
        <v>项</v>
      </c>
    </row>
    <row r="262" ht="36" customHeight="1" spans="1:7">
      <c r="A262" s="501" t="s">
        <v>540</v>
      </c>
      <c r="B262" s="502" t="s">
        <v>541</v>
      </c>
      <c r="C262" s="500">
        <v>0</v>
      </c>
      <c r="D262" s="500">
        <v>0</v>
      </c>
      <c r="E262" s="373"/>
      <c r="F262" s="340" t="str">
        <f t="shared" si="8"/>
        <v>否</v>
      </c>
      <c r="G262" s="220" t="str">
        <f t="shared" si="9"/>
        <v>项</v>
      </c>
    </row>
    <row r="263" ht="36" customHeight="1" spans="1:7">
      <c r="A263" s="501" t="s">
        <v>542</v>
      </c>
      <c r="B263" s="502" t="s">
        <v>543</v>
      </c>
      <c r="C263" s="500">
        <v>13</v>
      </c>
      <c r="D263" s="500">
        <v>14</v>
      </c>
      <c r="E263" s="373">
        <f>D263/C263-1</f>
        <v>0.077</v>
      </c>
      <c r="F263" s="340" t="str">
        <f t="shared" si="8"/>
        <v>是</v>
      </c>
      <c r="G263" s="220" t="str">
        <f t="shared" si="9"/>
        <v>项</v>
      </c>
    </row>
    <row r="264" ht="36" customHeight="1" spans="1:7">
      <c r="A264" s="501" t="s">
        <v>544</v>
      </c>
      <c r="B264" s="502" t="s">
        <v>545</v>
      </c>
      <c r="C264" s="500">
        <v>0</v>
      </c>
      <c r="D264" s="500">
        <v>0</v>
      </c>
      <c r="E264" s="373"/>
      <c r="F264" s="340" t="str">
        <f t="shared" si="8"/>
        <v>否</v>
      </c>
      <c r="G264" s="220" t="str">
        <f t="shared" si="9"/>
        <v>项</v>
      </c>
    </row>
    <row r="265" ht="36" customHeight="1" spans="1:7">
      <c r="A265" s="501" t="s">
        <v>546</v>
      </c>
      <c r="B265" s="502" t="s">
        <v>547</v>
      </c>
      <c r="C265" s="500">
        <v>0</v>
      </c>
      <c r="D265" s="500">
        <v>0</v>
      </c>
      <c r="E265" s="373"/>
      <c r="F265" s="340" t="str">
        <f t="shared" si="8"/>
        <v>否</v>
      </c>
      <c r="G265" s="220" t="str">
        <f t="shared" si="9"/>
        <v>项</v>
      </c>
    </row>
    <row r="266" ht="36" customHeight="1" spans="1:7">
      <c r="A266" s="501" t="s">
        <v>548</v>
      </c>
      <c r="B266" s="502" t="s">
        <v>549</v>
      </c>
      <c r="C266" s="500">
        <v>0</v>
      </c>
      <c r="D266" s="500">
        <v>0</v>
      </c>
      <c r="E266" s="373"/>
      <c r="F266" s="340" t="str">
        <f t="shared" si="8"/>
        <v>否</v>
      </c>
      <c r="G266" s="220" t="str">
        <f t="shared" si="9"/>
        <v>项</v>
      </c>
    </row>
    <row r="267" ht="36" customHeight="1" spans="1:7">
      <c r="A267" s="501" t="s">
        <v>550</v>
      </c>
      <c r="B267" s="502" t="s">
        <v>551</v>
      </c>
      <c r="C267" s="500">
        <v>8</v>
      </c>
      <c r="D267" s="500">
        <v>9</v>
      </c>
      <c r="E267" s="373">
        <f>D267/C267-1</f>
        <v>0.125</v>
      </c>
      <c r="F267" s="340" t="str">
        <f t="shared" si="8"/>
        <v>是</v>
      </c>
      <c r="G267" s="220" t="str">
        <f t="shared" si="9"/>
        <v>项</v>
      </c>
    </row>
    <row r="268" ht="36" customHeight="1" spans="1:7">
      <c r="A268" s="501" t="s">
        <v>552</v>
      </c>
      <c r="B268" s="502" t="s">
        <v>553</v>
      </c>
      <c r="C268" s="500">
        <v>0</v>
      </c>
      <c r="D268" s="500">
        <v>0</v>
      </c>
      <c r="E268" s="373"/>
      <c r="F268" s="340" t="str">
        <f t="shared" si="8"/>
        <v>否</v>
      </c>
      <c r="G268" s="220" t="str">
        <f t="shared" si="9"/>
        <v>项</v>
      </c>
    </row>
    <row r="269" ht="36" customHeight="1" spans="1:7">
      <c r="A269" s="501" t="s">
        <v>554</v>
      </c>
      <c r="B269" s="502" t="s">
        <v>555</v>
      </c>
      <c r="C269" s="500">
        <v>0</v>
      </c>
      <c r="D269" s="500">
        <v>0</v>
      </c>
      <c r="E269" s="373"/>
      <c r="F269" s="340" t="str">
        <f t="shared" si="8"/>
        <v>否</v>
      </c>
      <c r="G269" s="220" t="str">
        <f t="shared" si="9"/>
        <v>项</v>
      </c>
    </row>
    <row r="270" ht="36" customHeight="1" spans="1:7">
      <c r="A270" s="498" t="s">
        <v>556</v>
      </c>
      <c r="B270" s="499" t="s">
        <v>557</v>
      </c>
      <c r="C270" s="500">
        <v>0</v>
      </c>
      <c r="D270" s="500">
        <v>0</v>
      </c>
      <c r="E270" s="373"/>
      <c r="F270" s="340" t="str">
        <f t="shared" si="8"/>
        <v>否</v>
      </c>
      <c r="G270" s="220" t="str">
        <f t="shared" si="9"/>
        <v>款</v>
      </c>
    </row>
    <row r="271" ht="36" customHeight="1" spans="1:7">
      <c r="A271" s="367" t="s">
        <v>558</v>
      </c>
      <c r="B271" s="502" t="s">
        <v>559</v>
      </c>
      <c r="C271" s="500">
        <v>0</v>
      </c>
      <c r="D271" s="500">
        <v>0</v>
      </c>
      <c r="E271" s="373"/>
      <c r="F271" s="340" t="str">
        <f t="shared" si="8"/>
        <v>否</v>
      </c>
      <c r="G271" s="220" t="str">
        <f t="shared" si="9"/>
        <v>项</v>
      </c>
    </row>
    <row r="272" ht="36" customHeight="1" spans="1:7">
      <c r="A272" s="507" t="s">
        <v>560</v>
      </c>
      <c r="B272" s="508" t="s">
        <v>519</v>
      </c>
      <c r="C272" s="509"/>
      <c r="D272" s="509"/>
      <c r="E272" s="373"/>
      <c r="F272" s="340" t="str">
        <f t="shared" si="8"/>
        <v>否</v>
      </c>
      <c r="G272" s="220" t="str">
        <f t="shared" si="9"/>
        <v>项</v>
      </c>
    </row>
    <row r="273" ht="36" customHeight="1" spans="1:7">
      <c r="A273" s="495" t="s">
        <v>75</v>
      </c>
      <c r="B273" s="496" t="s">
        <v>76</v>
      </c>
      <c r="C273" s="510">
        <f>C274+C277+C288+C295+C303+C312+C328+C338+C348+C356+C362</f>
        <v>6467</v>
      </c>
      <c r="D273" s="510">
        <f>D274+D277+D288+D295+D303+D312+D328+D338+D348+D356+D362</f>
        <v>6708</v>
      </c>
      <c r="E273" s="373">
        <f>D273/C273-1</f>
        <v>0.037</v>
      </c>
      <c r="F273" s="340" t="str">
        <f t="shared" si="8"/>
        <v>是</v>
      </c>
      <c r="G273" s="220" t="str">
        <f t="shared" si="9"/>
        <v>类</v>
      </c>
    </row>
    <row r="274" ht="36" customHeight="1" spans="1:7">
      <c r="A274" s="498" t="s">
        <v>561</v>
      </c>
      <c r="B274" s="499" t="s">
        <v>562</v>
      </c>
      <c r="C274" s="500"/>
      <c r="D274" s="500"/>
      <c r="E274" s="373"/>
      <c r="F274" s="340" t="str">
        <f t="shared" si="8"/>
        <v>否</v>
      </c>
      <c r="G274" s="220" t="str">
        <f t="shared" si="9"/>
        <v>款</v>
      </c>
    </row>
    <row r="275" ht="36" customHeight="1" spans="1:7">
      <c r="A275" s="501" t="s">
        <v>563</v>
      </c>
      <c r="B275" s="502" t="s">
        <v>564</v>
      </c>
      <c r="C275" s="511"/>
      <c r="D275" s="511"/>
      <c r="E275" s="373"/>
      <c r="F275" s="340" t="str">
        <f t="shared" si="8"/>
        <v>否</v>
      </c>
      <c r="G275" s="220" t="str">
        <f t="shared" si="9"/>
        <v>项</v>
      </c>
    </row>
    <row r="276" ht="36" customHeight="1" spans="1:7">
      <c r="A276" s="501" t="s">
        <v>565</v>
      </c>
      <c r="B276" s="502" t="s">
        <v>566</v>
      </c>
      <c r="C276" s="511"/>
      <c r="D276" s="511"/>
      <c r="E276" s="373"/>
      <c r="F276" s="340" t="str">
        <f t="shared" si="8"/>
        <v>否</v>
      </c>
      <c r="G276" s="220" t="str">
        <f t="shared" si="9"/>
        <v>项</v>
      </c>
    </row>
    <row r="277" ht="36" customHeight="1" spans="1:7">
      <c r="A277" s="498" t="s">
        <v>567</v>
      </c>
      <c r="B277" s="499" t="s">
        <v>568</v>
      </c>
      <c r="C277" s="512">
        <f>SUM(C278:C287)</f>
        <v>5380</v>
      </c>
      <c r="D277" s="512">
        <f>SUM(D278:D287)</f>
        <v>5621</v>
      </c>
      <c r="E277" s="373">
        <f>D277/C277-1</f>
        <v>0.045</v>
      </c>
      <c r="F277" s="340" t="str">
        <f t="shared" si="8"/>
        <v>是</v>
      </c>
      <c r="G277" s="220" t="str">
        <f t="shared" si="9"/>
        <v>款</v>
      </c>
    </row>
    <row r="278" ht="36" customHeight="1" spans="1:7">
      <c r="A278" s="501" t="s">
        <v>569</v>
      </c>
      <c r="B278" s="502" t="s">
        <v>139</v>
      </c>
      <c r="C278" s="513">
        <v>3191</v>
      </c>
      <c r="D278" s="514">
        <v>3430</v>
      </c>
      <c r="E278" s="373">
        <f>D278/C278-1</f>
        <v>0.075</v>
      </c>
      <c r="F278" s="340" t="str">
        <f t="shared" si="8"/>
        <v>是</v>
      </c>
      <c r="G278" s="220" t="str">
        <f t="shared" si="9"/>
        <v>项</v>
      </c>
    </row>
    <row r="279" ht="36" customHeight="1" spans="1:7">
      <c r="A279" s="501" t="s">
        <v>570</v>
      </c>
      <c r="B279" s="502" t="s">
        <v>141</v>
      </c>
      <c r="C279" s="513">
        <v>1473</v>
      </c>
      <c r="D279" s="514">
        <v>1471</v>
      </c>
      <c r="E279" s="373">
        <f>D279/C279-1</f>
        <v>-0.001</v>
      </c>
      <c r="F279" s="340" t="str">
        <f t="shared" si="8"/>
        <v>是</v>
      </c>
      <c r="G279" s="220" t="str">
        <f t="shared" si="9"/>
        <v>项</v>
      </c>
    </row>
    <row r="280" ht="36" customHeight="1" spans="1:7">
      <c r="A280" s="501" t="s">
        <v>571</v>
      </c>
      <c r="B280" s="502" t="s">
        <v>143</v>
      </c>
      <c r="C280" s="513">
        <v>0</v>
      </c>
      <c r="D280" s="514">
        <v>0</v>
      </c>
      <c r="E280" s="373"/>
      <c r="F280" s="340" t="str">
        <f t="shared" si="8"/>
        <v>否</v>
      </c>
      <c r="G280" s="220" t="str">
        <f t="shared" si="9"/>
        <v>项</v>
      </c>
    </row>
    <row r="281" ht="36" customHeight="1" spans="1:7">
      <c r="A281" s="501" t="s">
        <v>572</v>
      </c>
      <c r="B281" s="502" t="s">
        <v>240</v>
      </c>
      <c r="C281" s="513">
        <v>213</v>
      </c>
      <c r="D281" s="514">
        <v>220</v>
      </c>
      <c r="E281" s="373">
        <f>D281/C281-1</f>
        <v>0.033</v>
      </c>
      <c r="F281" s="340" t="str">
        <f t="shared" si="8"/>
        <v>是</v>
      </c>
      <c r="G281" s="220" t="str">
        <f t="shared" si="9"/>
        <v>项</v>
      </c>
    </row>
    <row r="282" ht="36" customHeight="1" spans="1:7">
      <c r="A282" s="501" t="s">
        <v>573</v>
      </c>
      <c r="B282" s="502" t="s">
        <v>574</v>
      </c>
      <c r="C282" s="513">
        <v>243</v>
      </c>
      <c r="D282" s="514">
        <v>250</v>
      </c>
      <c r="E282" s="373">
        <f>D282/C282-1</f>
        <v>0.029</v>
      </c>
      <c r="F282" s="340" t="str">
        <f t="shared" si="8"/>
        <v>是</v>
      </c>
      <c r="G282" s="220" t="str">
        <f t="shared" si="9"/>
        <v>项</v>
      </c>
    </row>
    <row r="283" ht="36" customHeight="1" spans="1:7">
      <c r="A283" s="501" t="s">
        <v>575</v>
      </c>
      <c r="B283" s="502" t="s">
        <v>576</v>
      </c>
      <c r="C283" s="513">
        <v>5</v>
      </c>
      <c r="D283" s="514">
        <v>5</v>
      </c>
      <c r="E283" s="373">
        <f>D283/C283-1</f>
        <v>0</v>
      </c>
      <c r="F283" s="340" t="str">
        <f t="shared" si="8"/>
        <v>是</v>
      </c>
      <c r="G283" s="220" t="str">
        <f t="shared" si="9"/>
        <v>项</v>
      </c>
    </row>
    <row r="284" ht="36" customHeight="1" spans="1:7">
      <c r="A284" s="501" t="s">
        <v>577</v>
      </c>
      <c r="B284" s="502" t="s">
        <v>578</v>
      </c>
      <c r="C284" s="513">
        <v>0</v>
      </c>
      <c r="D284" s="514">
        <v>0</v>
      </c>
      <c r="E284" s="373"/>
      <c r="F284" s="340" t="str">
        <f t="shared" si="8"/>
        <v>否</v>
      </c>
      <c r="G284" s="220" t="str">
        <f t="shared" si="9"/>
        <v>项</v>
      </c>
    </row>
    <row r="285" ht="36" customHeight="1" spans="1:7">
      <c r="A285" s="501" t="s">
        <v>579</v>
      </c>
      <c r="B285" s="502" t="s">
        <v>580</v>
      </c>
      <c r="C285" s="513">
        <v>0</v>
      </c>
      <c r="D285" s="514">
        <v>0</v>
      </c>
      <c r="E285" s="373"/>
      <c r="F285" s="340" t="str">
        <f t="shared" si="8"/>
        <v>否</v>
      </c>
      <c r="G285" s="220" t="str">
        <f t="shared" si="9"/>
        <v>项</v>
      </c>
    </row>
    <row r="286" ht="36" customHeight="1" spans="1:7">
      <c r="A286" s="501" t="s">
        <v>581</v>
      </c>
      <c r="B286" s="502" t="s">
        <v>157</v>
      </c>
      <c r="C286" s="513">
        <v>0</v>
      </c>
      <c r="D286" s="514">
        <v>0</v>
      </c>
      <c r="E286" s="373"/>
      <c r="F286" s="340" t="str">
        <f t="shared" si="8"/>
        <v>否</v>
      </c>
      <c r="G286" s="220" t="str">
        <f t="shared" si="9"/>
        <v>项</v>
      </c>
    </row>
    <row r="287" ht="36" customHeight="1" spans="1:7">
      <c r="A287" s="501" t="s">
        <v>582</v>
      </c>
      <c r="B287" s="502" t="s">
        <v>583</v>
      </c>
      <c r="C287" s="513">
        <v>255</v>
      </c>
      <c r="D287" s="514">
        <v>245</v>
      </c>
      <c r="E287" s="373">
        <f>D287/C287-1</f>
        <v>-0.039</v>
      </c>
      <c r="F287" s="340" t="str">
        <f t="shared" si="8"/>
        <v>是</v>
      </c>
      <c r="G287" s="220" t="str">
        <f t="shared" si="9"/>
        <v>项</v>
      </c>
    </row>
    <row r="288" ht="36" customHeight="1" spans="1:7">
      <c r="A288" s="498" t="s">
        <v>584</v>
      </c>
      <c r="B288" s="499" t="s">
        <v>585</v>
      </c>
      <c r="C288" s="500"/>
      <c r="D288" s="500"/>
      <c r="E288" s="373"/>
      <c r="F288" s="340" t="str">
        <f t="shared" si="8"/>
        <v>否</v>
      </c>
      <c r="G288" s="220" t="str">
        <f t="shared" si="9"/>
        <v>款</v>
      </c>
    </row>
    <row r="289" ht="36" customHeight="1" spans="1:7">
      <c r="A289" s="501" t="s">
        <v>586</v>
      </c>
      <c r="B289" s="502" t="s">
        <v>139</v>
      </c>
      <c r="C289" s="511"/>
      <c r="D289" s="511"/>
      <c r="E289" s="373"/>
      <c r="F289" s="340" t="str">
        <f t="shared" si="8"/>
        <v>否</v>
      </c>
      <c r="G289" s="220" t="str">
        <f t="shared" si="9"/>
        <v>项</v>
      </c>
    </row>
    <row r="290" ht="36" customHeight="1" spans="1:7">
      <c r="A290" s="501" t="s">
        <v>587</v>
      </c>
      <c r="B290" s="502" t="s">
        <v>141</v>
      </c>
      <c r="C290" s="511">
        <v>0</v>
      </c>
      <c r="D290" s="511">
        <v>0</v>
      </c>
      <c r="E290" s="373"/>
      <c r="F290" s="340" t="str">
        <f t="shared" si="8"/>
        <v>否</v>
      </c>
      <c r="G290" s="220" t="str">
        <f t="shared" si="9"/>
        <v>项</v>
      </c>
    </row>
    <row r="291" ht="36" customHeight="1" spans="1:7">
      <c r="A291" s="501" t="s">
        <v>588</v>
      </c>
      <c r="B291" s="502" t="s">
        <v>143</v>
      </c>
      <c r="C291" s="511">
        <v>0</v>
      </c>
      <c r="D291" s="511">
        <v>0</v>
      </c>
      <c r="E291" s="373"/>
      <c r="F291" s="340" t="str">
        <f t="shared" si="8"/>
        <v>否</v>
      </c>
      <c r="G291" s="220" t="str">
        <f t="shared" si="9"/>
        <v>项</v>
      </c>
    </row>
    <row r="292" ht="36" customHeight="1" spans="1:7">
      <c r="A292" s="501" t="s">
        <v>589</v>
      </c>
      <c r="B292" s="502" t="s">
        <v>590</v>
      </c>
      <c r="C292" s="511"/>
      <c r="D292" s="511"/>
      <c r="E292" s="373"/>
      <c r="F292" s="340" t="str">
        <f t="shared" si="8"/>
        <v>否</v>
      </c>
      <c r="G292" s="220" t="str">
        <f t="shared" si="9"/>
        <v>项</v>
      </c>
    </row>
    <row r="293" ht="36" customHeight="1" spans="1:7">
      <c r="A293" s="501" t="s">
        <v>591</v>
      </c>
      <c r="B293" s="502" t="s">
        <v>157</v>
      </c>
      <c r="C293" s="511"/>
      <c r="D293" s="511"/>
      <c r="E293" s="373"/>
      <c r="F293" s="340" t="str">
        <f t="shared" si="8"/>
        <v>否</v>
      </c>
      <c r="G293" s="220" t="str">
        <f t="shared" si="9"/>
        <v>项</v>
      </c>
    </row>
    <row r="294" ht="36" customHeight="1" spans="1:7">
      <c r="A294" s="501" t="s">
        <v>592</v>
      </c>
      <c r="B294" s="502" t="s">
        <v>593</v>
      </c>
      <c r="C294" s="511"/>
      <c r="D294" s="511"/>
      <c r="E294" s="373"/>
      <c r="F294" s="340" t="str">
        <f t="shared" si="8"/>
        <v>否</v>
      </c>
      <c r="G294" s="220" t="str">
        <f t="shared" si="9"/>
        <v>项</v>
      </c>
    </row>
    <row r="295" ht="36" customHeight="1" spans="1:7">
      <c r="A295" s="498" t="s">
        <v>594</v>
      </c>
      <c r="B295" s="499" t="s">
        <v>595</v>
      </c>
      <c r="C295" s="512">
        <f>SUM(C296:C302)</f>
        <v>26</v>
      </c>
      <c r="D295" s="512">
        <f>SUM(D296:D302)</f>
        <v>26</v>
      </c>
      <c r="E295" s="373">
        <f>D295/C295-1</f>
        <v>0</v>
      </c>
      <c r="F295" s="340" t="str">
        <f t="shared" si="8"/>
        <v>是</v>
      </c>
      <c r="G295" s="220" t="str">
        <f t="shared" si="9"/>
        <v>款</v>
      </c>
    </row>
    <row r="296" ht="36" customHeight="1" spans="1:7">
      <c r="A296" s="501" t="s">
        <v>596</v>
      </c>
      <c r="B296" s="502" t="s">
        <v>139</v>
      </c>
      <c r="C296" s="513">
        <v>1</v>
      </c>
      <c r="D296" s="514">
        <v>1</v>
      </c>
      <c r="E296" s="373">
        <f>D296/C296-1</f>
        <v>0</v>
      </c>
      <c r="F296" s="340" t="str">
        <f t="shared" si="8"/>
        <v>是</v>
      </c>
      <c r="G296" s="220" t="str">
        <f t="shared" si="9"/>
        <v>项</v>
      </c>
    </row>
    <row r="297" ht="36" customHeight="1" spans="1:7">
      <c r="A297" s="501" t="s">
        <v>597</v>
      </c>
      <c r="B297" s="502" t="s">
        <v>141</v>
      </c>
      <c r="C297" s="513">
        <v>25</v>
      </c>
      <c r="D297" s="514">
        <v>25</v>
      </c>
      <c r="E297" s="373">
        <f>D297/C297-1</f>
        <v>0</v>
      </c>
      <c r="F297" s="340" t="str">
        <f t="shared" si="8"/>
        <v>是</v>
      </c>
      <c r="G297" s="220" t="str">
        <f t="shared" si="9"/>
        <v>项</v>
      </c>
    </row>
    <row r="298" ht="36" customHeight="1" spans="1:7">
      <c r="A298" s="501" t="s">
        <v>598</v>
      </c>
      <c r="B298" s="502" t="s">
        <v>143</v>
      </c>
      <c r="C298" s="511"/>
      <c r="D298" s="511"/>
      <c r="E298" s="373"/>
      <c r="F298" s="340" t="str">
        <f t="shared" si="8"/>
        <v>否</v>
      </c>
      <c r="G298" s="220" t="str">
        <f t="shared" si="9"/>
        <v>项</v>
      </c>
    </row>
    <row r="299" ht="36" customHeight="1" spans="1:7">
      <c r="A299" s="501" t="s">
        <v>599</v>
      </c>
      <c r="B299" s="502" t="s">
        <v>600</v>
      </c>
      <c r="C299" s="511"/>
      <c r="D299" s="511"/>
      <c r="E299" s="373"/>
      <c r="F299" s="340" t="str">
        <f t="shared" si="8"/>
        <v>否</v>
      </c>
      <c r="G299" s="220" t="str">
        <f t="shared" si="9"/>
        <v>项</v>
      </c>
    </row>
    <row r="300" ht="36" customHeight="1" spans="1:7">
      <c r="A300" s="501" t="s">
        <v>601</v>
      </c>
      <c r="B300" s="502" t="s">
        <v>602</v>
      </c>
      <c r="C300" s="511"/>
      <c r="D300" s="511"/>
      <c r="E300" s="373"/>
      <c r="F300" s="340" t="str">
        <f t="shared" si="8"/>
        <v>否</v>
      </c>
      <c r="G300" s="220" t="str">
        <f t="shared" si="9"/>
        <v>项</v>
      </c>
    </row>
    <row r="301" ht="36" customHeight="1" spans="1:7">
      <c r="A301" s="501" t="s">
        <v>603</v>
      </c>
      <c r="B301" s="502" t="s">
        <v>157</v>
      </c>
      <c r="C301" s="511"/>
      <c r="D301" s="511"/>
      <c r="E301" s="373"/>
      <c r="F301" s="340" t="str">
        <f t="shared" si="8"/>
        <v>否</v>
      </c>
      <c r="G301" s="220" t="str">
        <f t="shared" si="9"/>
        <v>项</v>
      </c>
    </row>
    <row r="302" ht="36" customHeight="1" spans="1:7">
      <c r="A302" s="501" t="s">
        <v>604</v>
      </c>
      <c r="B302" s="502" t="s">
        <v>605</v>
      </c>
      <c r="C302" s="511"/>
      <c r="D302" s="511"/>
      <c r="E302" s="373"/>
      <c r="F302" s="340" t="str">
        <f t="shared" si="8"/>
        <v>否</v>
      </c>
      <c r="G302" s="220" t="str">
        <f t="shared" si="9"/>
        <v>项</v>
      </c>
    </row>
    <row r="303" ht="36" customHeight="1" spans="1:7">
      <c r="A303" s="498" t="s">
        <v>606</v>
      </c>
      <c r="B303" s="499" t="s">
        <v>607</v>
      </c>
      <c r="C303" s="512">
        <f>SUM(C304:C311)</f>
        <v>51</v>
      </c>
      <c r="D303" s="512">
        <f>SUM(D304:D311)</f>
        <v>51</v>
      </c>
      <c r="E303" s="373">
        <f>D303/C303-1</f>
        <v>0</v>
      </c>
      <c r="F303" s="340" t="str">
        <f t="shared" si="8"/>
        <v>是</v>
      </c>
      <c r="G303" s="220" t="str">
        <f t="shared" si="9"/>
        <v>款</v>
      </c>
    </row>
    <row r="304" ht="36" customHeight="1" spans="1:7">
      <c r="A304" s="501" t="s">
        <v>608</v>
      </c>
      <c r="B304" s="502" t="s">
        <v>139</v>
      </c>
      <c r="C304" s="513">
        <v>0</v>
      </c>
      <c r="D304" s="514">
        <v>0</v>
      </c>
      <c r="E304" s="373"/>
      <c r="F304" s="340" t="str">
        <f t="shared" si="8"/>
        <v>否</v>
      </c>
      <c r="G304" s="220" t="str">
        <f t="shared" si="9"/>
        <v>项</v>
      </c>
    </row>
    <row r="305" ht="36" customHeight="1" spans="1:7">
      <c r="A305" s="501" t="s">
        <v>609</v>
      </c>
      <c r="B305" s="502" t="s">
        <v>141</v>
      </c>
      <c r="C305" s="513">
        <v>31</v>
      </c>
      <c r="D305" s="514">
        <v>31</v>
      </c>
      <c r="E305" s="373">
        <f>D305/C305-1</f>
        <v>0</v>
      </c>
      <c r="F305" s="340" t="str">
        <f t="shared" si="8"/>
        <v>是</v>
      </c>
      <c r="G305" s="220" t="str">
        <f t="shared" si="9"/>
        <v>项</v>
      </c>
    </row>
    <row r="306" ht="36" customHeight="1" spans="1:7">
      <c r="A306" s="501" t="s">
        <v>610</v>
      </c>
      <c r="B306" s="502" t="s">
        <v>143</v>
      </c>
      <c r="C306" s="513">
        <v>0</v>
      </c>
      <c r="D306" s="514">
        <v>0</v>
      </c>
      <c r="E306" s="373"/>
      <c r="F306" s="340" t="str">
        <f t="shared" si="8"/>
        <v>否</v>
      </c>
      <c r="G306" s="220" t="str">
        <f t="shared" si="9"/>
        <v>项</v>
      </c>
    </row>
    <row r="307" ht="36" customHeight="1" spans="1:7">
      <c r="A307" s="501" t="s">
        <v>611</v>
      </c>
      <c r="B307" s="502" t="s">
        <v>612</v>
      </c>
      <c r="C307" s="513">
        <v>0</v>
      </c>
      <c r="D307" s="514">
        <v>0</v>
      </c>
      <c r="E307" s="373"/>
      <c r="F307" s="340" t="str">
        <f t="shared" si="8"/>
        <v>否</v>
      </c>
      <c r="G307" s="220" t="str">
        <f t="shared" si="9"/>
        <v>项</v>
      </c>
    </row>
    <row r="308" ht="36" customHeight="1" spans="1:7">
      <c r="A308" s="501" t="s">
        <v>613</v>
      </c>
      <c r="B308" s="502" t="s">
        <v>614</v>
      </c>
      <c r="C308" s="513">
        <v>20</v>
      </c>
      <c r="D308" s="514">
        <v>20</v>
      </c>
      <c r="E308" s="373">
        <f>D308/C308-1</f>
        <v>0</v>
      </c>
      <c r="F308" s="340" t="str">
        <f t="shared" si="8"/>
        <v>是</v>
      </c>
      <c r="G308" s="220" t="str">
        <f t="shared" si="9"/>
        <v>项</v>
      </c>
    </row>
    <row r="309" ht="36" customHeight="1" spans="1:7">
      <c r="A309" s="501" t="s">
        <v>615</v>
      </c>
      <c r="B309" s="502" t="s">
        <v>616</v>
      </c>
      <c r="C309" s="511"/>
      <c r="D309" s="511"/>
      <c r="E309" s="373"/>
      <c r="F309" s="340" t="str">
        <f t="shared" si="8"/>
        <v>否</v>
      </c>
      <c r="G309" s="220" t="str">
        <f t="shared" si="9"/>
        <v>项</v>
      </c>
    </row>
    <row r="310" ht="36" customHeight="1" spans="1:7">
      <c r="A310" s="501" t="s">
        <v>617</v>
      </c>
      <c r="B310" s="502" t="s">
        <v>157</v>
      </c>
      <c r="C310" s="511"/>
      <c r="D310" s="511"/>
      <c r="E310" s="373"/>
      <c r="F310" s="340" t="str">
        <f t="shared" si="8"/>
        <v>否</v>
      </c>
      <c r="G310" s="220" t="str">
        <f t="shared" si="9"/>
        <v>项</v>
      </c>
    </row>
    <row r="311" ht="36" customHeight="1" spans="1:7">
      <c r="A311" s="501" t="s">
        <v>618</v>
      </c>
      <c r="B311" s="502" t="s">
        <v>619</v>
      </c>
      <c r="C311" s="511"/>
      <c r="D311" s="511"/>
      <c r="E311" s="373"/>
      <c r="F311" s="340" t="str">
        <f t="shared" si="8"/>
        <v>否</v>
      </c>
      <c r="G311" s="220" t="str">
        <f t="shared" si="9"/>
        <v>项</v>
      </c>
    </row>
    <row r="312" ht="36" customHeight="1" spans="1:7">
      <c r="A312" s="498" t="s">
        <v>620</v>
      </c>
      <c r="B312" s="499" t="s">
        <v>621</v>
      </c>
      <c r="C312" s="512">
        <f>SUM(C313:C327)</f>
        <v>921</v>
      </c>
      <c r="D312" s="512">
        <f>SUM(D313:D327)</f>
        <v>930</v>
      </c>
      <c r="E312" s="373">
        <f>D312/C312-1</f>
        <v>0.01</v>
      </c>
      <c r="F312" s="340" t="str">
        <f t="shared" si="8"/>
        <v>是</v>
      </c>
      <c r="G312" s="220" t="str">
        <f t="shared" si="9"/>
        <v>款</v>
      </c>
    </row>
    <row r="313" ht="36" customHeight="1" spans="1:7">
      <c r="A313" s="501" t="s">
        <v>622</v>
      </c>
      <c r="B313" s="502" t="s">
        <v>139</v>
      </c>
      <c r="C313" s="513">
        <v>715</v>
      </c>
      <c r="D313" s="514">
        <v>769</v>
      </c>
      <c r="E313" s="373">
        <f>D313/C313-1</f>
        <v>0.076</v>
      </c>
      <c r="F313" s="340" t="str">
        <f t="shared" si="8"/>
        <v>是</v>
      </c>
      <c r="G313" s="220" t="str">
        <f t="shared" si="9"/>
        <v>项</v>
      </c>
    </row>
    <row r="314" ht="36" customHeight="1" spans="1:7">
      <c r="A314" s="501" t="s">
        <v>623</v>
      </c>
      <c r="B314" s="502" t="s">
        <v>141</v>
      </c>
      <c r="C314" s="513">
        <v>79</v>
      </c>
      <c r="D314" s="514">
        <v>75</v>
      </c>
      <c r="E314" s="373">
        <f>D314/C314-1</f>
        <v>-0.051</v>
      </c>
      <c r="F314" s="340" t="str">
        <f t="shared" si="8"/>
        <v>是</v>
      </c>
      <c r="G314" s="220" t="str">
        <f t="shared" si="9"/>
        <v>项</v>
      </c>
    </row>
    <row r="315" ht="36" customHeight="1" spans="1:7">
      <c r="A315" s="501" t="s">
        <v>624</v>
      </c>
      <c r="B315" s="502" t="s">
        <v>143</v>
      </c>
      <c r="C315" s="513">
        <v>0</v>
      </c>
      <c r="D315" s="514">
        <v>0</v>
      </c>
      <c r="E315" s="373"/>
      <c r="F315" s="340" t="str">
        <f t="shared" si="8"/>
        <v>否</v>
      </c>
      <c r="G315" s="220" t="str">
        <f t="shared" si="9"/>
        <v>项</v>
      </c>
    </row>
    <row r="316" ht="36" customHeight="1" spans="1:7">
      <c r="A316" s="501" t="s">
        <v>625</v>
      </c>
      <c r="B316" s="502" t="s">
        <v>626</v>
      </c>
      <c r="C316" s="513">
        <v>25</v>
      </c>
      <c r="D316" s="514">
        <v>26</v>
      </c>
      <c r="E316" s="373">
        <f>D316/C316-1</f>
        <v>0.04</v>
      </c>
      <c r="F316" s="340" t="str">
        <f t="shared" si="8"/>
        <v>是</v>
      </c>
      <c r="G316" s="220" t="str">
        <f t="shared" si="9"/>
        <v>项</v>
      </c>
    </row>
    <row r="317" ht="36" customHeight="1" spans="1:7">
      <c r="A317" s="501" t="s">
        <v>627</v>
      </c>
      <c r="B317" s="502" t="s">
        <v>628</v>
      </c>
      <c r="C317" s="513">
        <v>2</v>
      </c>
      <c r="D317" s="514">
        <v>2</v>
      </c>
      <c r="E317" s="373">
        <f>D317/C317-1</f>
        <v>0</v>
      </c>
      <c r="F317" s="340" t="str">
        <f t="shared" si="8"/>
        <v>是</v>
      </c>
      <c r="G317" s="220" t="str">
        <f t="shared" si="9"/>
        <v>项</v>
      </c>
    </row>
    <row r="318" ht="36" customHeight="1" spans="1:7">
      <c r="A318" s="515" t="s">
        <v>629</v>
      </c>
      <c r="B318" s="502" t="s">
        <v>630</v>
      </c>
      <c r="C318" s="513">
        <v>0</v>
      </c>
      <c r="D318" s="514">
        <v>0</v>
      </c>
      <c r="E318" s="373"/>
      <c r="F318" s="340" t="str">
        <f t="shared" si="8"/>
        <v>否</v>
      </c>
      <c r="G318" s="220" t="str">
        <f t="shared" si="9"/>
        <v>项</v>
      </c>
    </row>
    <row r="319" ht="36" customHeight="1" spans="1:7">
      <c r="A319" s="515" t="s">
        <v>631</v>
      </c>
      <c r="B319" s="502" t="s">
        <v>632</v>
      </c>
      <c r="C319" s="513">
        <v>18</v>
      </c>
      <c r="D319" s="514">
        <v>3</v>
      </c>
      <c r="E319" s="373">
        <f>D319/C319-1</f>
        <v>-0.833</v>
      </c>
      <c r="F319" s="340" t="str">
        <f t="shared" si="8"/>
        <v>是</v>
      </c>
      <c r="G319" s="220" t="str">
        <f t="shared" si="9"/>
        <v>项</v>
      </c>
    </row>
    <row r="320" ht="36" customHeight="1" spans="1:7">
      <c r="A320" s="501" t="s">
        <v>633</v>
      </c>
      <c r="B320" s="502" t="s">
        <v>634</v>
      </c>
      <c r="C320" s="513">
        <v>0</v>
      </c>
      <c r="D320" s="514">
        <v>0</v>
      </c>
      <c r="E320" s="373"/>
      <c r="F320" s="340" t="str">
        <f t="shared" si="8"/>
        <v>否</v>
      </c>
      <c r="G320" s="220" t="str">
        <f t="shared" si="9"/>
        <v>项</v>
      </c>
    </row>
    <row r="321" ht="36" customHeight="1" spans="1:7">
      <c r="A321" s="501" t="s">
        <v>635</v>
      </c>
      <c r="B321" s="502" t="s">
        <v>636</v>
      </c>
      <c r="C321" s="516"/>
      <c r="D321" s="516"/>
      <c r="E321" s="373"/>
      <c r="F321" s="340" t="str">
        <f>IF(LEN(A321)=3,"是",IF(B321&lt;&gt;"",IF(SUM(C322:D322)&lt;&gt;0,"是","否"),"是"))</f>
        <v>是</v>
      </c>
      <c r="G321" s="220" t="str">
        <f t="shared" si="9"/>
        <v>项</v>
      </c>
    </row>
    <row r="322" ht="36" customHeight="1" spans="1:7">
      <c r="A322" s="501" t="s">
        <v>637</v>
      </c>
      <c r="B322" s="502" t="s">
        <v>638</v>
      </c>
      <c r="C322" s="513">
        <v>18</v>
      </c>
      <c r="D322" s="514">
        <v>16</v>
      </c>
      <c r="E322" s="373">
        <f>D322/C322-1</f>
        <v>-0.111</v>
      </c>
      <c r="F322" s="340" t="str">
        <f>IF(LEN(A322)=3,"是",IF(B322&lt;&gt;"",IF(SUM(C323:D323)&lt;&gt;0,"是","否"),"是"))</f>
        <v>否</v>
      </c>
      <c r="G322" s="220" t="str">
        <f t="shared" si="9"/>
        <v>项</v>
      </c>
    </row>
    <row r="323" ht="36" customHeight="1" spans="1:7">
      <c r="A323" s="501" t="s">
        <v>639</v>
      </c>
      <c r="B323" s="502" t="s">
        <v>640</v>
      </c>
      <c r="C323" s="513">
        <v>0</v>
      </c>
      <c r="D323" s="514">
        <v>0</v>
      </c>
      <c r="E323" s="373"/>
      <c r="F323" s="340" t="str">
        <f>IF(LEN(A323)=3,"是",IF(B323&lt;&gt;"",IF(SUM(C325:D325)&lt;&gt;0,"是","否"),"是"))</f>
        <v>是</v>
      </c>
      <c r="G323" s="220" t="str">
        <f t="shared" si="9"/>
        <v>项</v>
      </c>
    </row>
    <row r="324" ht="36" customHeight="1" spans="1:7">
      <c r="A324" s="501" t="s">
        <v>641</v>
      </c>
      <c r="B324" s="502" t="s">
        <v>642</v>
      </c>
      <c r="C324" s="516"/>
      <c r="D324" s="516"/>
      <c r="E324" s="373"/>
      <c r="F324" s="340" t="str">
        <f>IF(LEN(A324)=3,"是",IF(B324&lt;&gt;"",IF(SUM(C326:D326)&lt;&gt;0,"是","否"),"是"))</f>
        <v>是</v>
      </c>
      <c r="G324" s="220" t="str">
        <f t="shared" ref="G324:G387" si="10">IF(LEN(A324)=3,"类",IF(LEN(A324)=5,"款","项"))</f>
        <v>项</v>
      </c>
    </row>
    <row r="325" ht="36" customHeight="1" spans="1:7">
      <c r="A325" s="501" t="s">
        <v>643</v>
      </c>
      <c r="B325" s="502" t="s">
        <v>240</v>
      </c>
      <c r="C325" s="513">
        <v>17</v>
      </c>
      <c r="D325" s="514">
        <v>15</v>
      </c>
      <c r="E325" s="373">
        <f>D325/C325-1</f>
        <v>-0.118</v>
      </c>
      <c r="F325" s="340" t="str">
        <f>IF(LEN(A325)=3,"是",IF(B325&lt;&gt;"",IF(SUM(C327:D327)&lt;&gt;0,"是","否"),"是"))</f>
        <v>是</v>
      </c>
      <c r="G325" s="220" t="str">
        <f t="shared" si="10"/>
        <v>项</v>
      </c>
    </row>
    <row r="326" ht="36" customHeight="1" spans="1:7">
      <c r="A326" s="501" t="s">
        <v>644</v>
      </c>
      <c r="B326" s="502" t="s">
        <v>157</v>
      </c>
      <c r="C326" s="513">
        <v>3</v>
      </c>
      <c r="D326" s="514">
        <v>0</v>
      </c>
      <c r="E326" s="373">
        <f>D326/C326-1</f>
        <v>-1</v>
      </c>
      <c r="F326" s="340" t="e">
        <f>IF(LEN(A326)=3,"是",IF(B326&lt;&gt;"",IF(SUM(#REF!)&lt;&gt;0,"是","否"),"是"))</f>
        <v>#REF!</v>
      </c>
      <c r="G326" s="220" t="str">
        <f t="shared" si="10"/>
        <v>项</v>
      </c>
    </row>
    <row r="327" ht="36" customHeight="1" spans="1:7">
      <c r="A327" s="501" t="s">
        <v>645</v>
      </c>
      <c r="B327" s="502" t="s">
        <v>646</v>
      </c>
      <c r="C327" s="513">
        <v>44</v>
      </c>
      <c r="D327" s="514">
        <v>24</v>
      </c>
      <c r="E327" s="373">
        <f>D327/C327-1</f>
        <v>-0.455</v>
      </c>
      <c r="F327" s="340" t="e">
        <f>IF(LEN(A327)=3,"是",IF(B327&lt;&gt;"",IF(SUM(#REF!)&lt;&gt;0,"是","否"),"是"))</f>
        <v>#REF!</v>
      </c>
      <c r="G327" s="220" t="str">
        <f t="shared" si="10"/>
        <v>项</v>
      </c>
    </row>
    <row r="328" ht="36" customHeight="1" spans="1:7">
      <c r="A328" s="498" t="s">
        <v>647</v>
      </c>
      <c r="B328" s="499" t="s">
        <v>648</v>
      </c>
      <c r="C328" s="500"/>
      <c r="D328" s="500"/>
      <c r="E328" s="373"/>
      <c r="F328" s="340" t="str">
        <f t="shared" ref="F324:F387" si="11">IF(LEN(A328)=3,"是",IF(B328&lt;&gt;"",IF(SUM(C328:D328)&lt;&gt;0,"是","否"),"是"))</f>
        <v>否</v>
      </c>
      <c r="G328" s="220" t="str">
        <f t="shared" si="10"/>
        <v>款</v>
      </c>
    </row>
    <row r="329" ht="36" customHeight="1" spans="1:7">
      <c r="A329" s="501" t="s">
        <v>649</v>
      </c>
      <c r="B329" s="502" t="s">
        <v>139</v>
      </c>
      <c r="C329" s="511"/>
      <c r="D329" s="511"/>
      <c r="E329" s="373"/>
      <c r="F329" s="340" t="str">
        <f t="shared" si="11"/>
        <v>否</v>
      </c>
      <c r="G329" s="220" t="str">
        <f t="shared" si="10"/>
        <v>项</v>
      </c>
    </row>
    <row r="330" ht="36" customHeight="1" spans="1:7">
      <c r="A330" s="501" t="s">
        <v>650</v>
      </c>
      <c r="B330" s="502" t="s">
        <v>141</v>
      </c>
      <c r="C330" s="511">
        <v>0</v>
      </c>
      <c r="D330" s="511">
        <v>0</v>
      </c>
      <c r="E330" s="373"/>
      <c r="F330" s="340" t="str">
        <f t="shared" si="11"/>
        <v>否</v>
      </c>
      <c r="G330" s="220" t="str">
        <f t="shared" si="10"/>
        <v>项</v>
      </c>
    </row>
    <row r="331" ht="36" customHeight="1" spans="1:7">
      <c r="A331" s="501" t="s">
        <v>651</v>
      </c>
      <c r="B331" s="502" t="s">
        <v>143</v>
      </c>
      <c r="C331" s="511">
        <v>0</v>
      </c>
      <c r="D331" s="511">
        <v>0</v>
      </c>
      <c r="E331" s="373"/>
      <c r="F331" s="340" t="str">
        <f t="shared" si="11"/>
        <v>否</v>
      </c>
      <c r="G331" s="220" t="str">
        <f t="shared" si="10"/>
        <v>项</v>
      </c>
    </row>
    <row r="332" ht="36" customHeight="1" spans="1:7">
      <c r="A332" s="501" t="s">
        <v>652</v>
      </c>
      <c r="B332" s="502" t="s">
        <v>653</v>
      </c>
      <c r="C332" s="511"/>
      <c r="D332" s="511"/>
      <c r="E332" s="373"/>
      <c r="F332" s="340" t="str">
        <f t="shared" si="11"/>
        <v>否</v>
      </c>
      <c r="G332" s="220" t="str">
        <f t="shared" si="10"/>
        <v>项</v>
      </c>
    </row>
    <row r="333" ht="36" customHeight="1" spans="1:7">
      <c r="A333" s="501" t="s">
        <v>654</v>
      </c>
      <c r="B333" s="502" t="s">
        <v>655</v>
      </c>
      <c r="C333" s="511"/>
      <c r="D333" s="511"/>
      <c r="E333" s="373"/>
      <c r="F333" s="340" t="str">
        <f t="shared" si="11"/>
        <v>否</v>
      </c>
      <c r="G333" s="220" t="str">
        <f t="shared" si="10"/>
        <v>项</v>
      </c>
    </row>
    <row r="334" ht="36" customHeight="1" spans="1:7">
      <c r="A334" s="501" t="s">
        <v>656</v>
      </c>
      <c r="B334" s="502" t="s">
        <v>657</v>
      </c>
      <c r="C334" s="511"/>
      <c r="D334" s="511"/>
      <c r="E334" s="373"/>
      <c r="F334" s="340" t="str">
        <f t="shared" si="11"/>
        <v>否</v>
      </c>
      <c r="G334" s="220" t="str">
        <f t="shared" si="10"/>
        <v>项</v>
      </c>
    </row>
    <row r="335" ht="36" customHeight="1" spans="1:7">
      <c r="A335" s="501" t="s">
        <v>658</v>
      </c>
      <c r="B335" s="502" t="s">
        <v>240</v>
      </c>
      <c r="C335" s="511"/>
      <c r="D335" s="511"/>
      <c r="E335" s="373"/>
      <c r="F335" s="340" t="str">
        <f t="shared" si="11"/>
        <v>否</v>
      </c>
      <c r="G335" s="220" t="str">
        <f t="shared" si="10"/>
        <v>项</v>
      </c>
    </row>
    <row r="336" ht="36" customHeight="1" spans="1:7">
      <c r="A336" s="501" t="s">
        <v>659</v>
      </c>
      <c r="B336" s="502" t="s">
        <v>157</v>
      </c>
      <c r="C336" s="511">
        <v>0</v>
      </c>
      <c r="D336" s="511">
        <v>0</v>
      </c>
      <c r="E336" s="373"/>
      <c r="F336" s="340" t="str">
        <f t="shared" si="11"/>
        <v>否</v>
      </c>
      <c r="G336" s="220" t="str">
        <f t="shared" si="10"/>
        <v>项</v>
      </c>
    </row>
    <row r="337" ht="36" customHeight="1" spans="1:7">
      <c r="A337" s="501" t="s">
        <v>660</v>
      </c>
      <c r="B337" s="502" t="s">
        <v>661</v>
      </c>
      <c r="C337" s="511"/>
      <c r="D337" s="511"/>
      <c r="E337" s="373"/>
      <c r="F337" s="340" t="str">
        <f t="shared" si="11"/>
        <v>否</v>
      </c>
      <c r="G337" s="220" t="str">
        <f t="shared" si="10"/>
        <v>项</v>
      </c>
    </row>
    <row r="338" ht="36" customHeight="1" spans="1:7">
      <c r="A338" s="498" t="s">
        <v>662</v>
      </c>
      <c r="B338" s="499" t="s">
        <v>663</v>
      </c>
      <c r="C338" s="500"/>
      <c r="D338" s="500"/>
      <c r="E338" s="373"/>
      <c r="F338" s="340" t="str">
        <f t="shared" si="11"/>
        <v>否</v>
      </c>
      <c r="G338" s="220" t="str">
        <f t="shared" si="10"/>
        <v>款</v>
      </c>
    </row>
    <row r="339" ht="36" customHeight="1" spans="1:7">
      <c r="A339" s="501" t="s">
        <v>664</v>
      </c>
      <c r="B339" s="502" t="s">
        <v>139</v>
      </c>
      <c r="C339" s="511"/>
      <c r="D339" s="511"/>
      <c r="E339" s="373"/>
      <c r="F339" s="340" t="str">
        <f t="shared" si="11"/>
        <v>否</v>
      </c>
      <c r="G339" s="220" t="str">
        <f t="shared" si="10"/>
        <v>项</v>
      </c>
    </row>
    <row r="340" ht="36" customHeight="1" spans="1:7">
      <c r="A340" s="501" t="s">
        <v>665</v>
      </c>
      <c r="B340" s="502" t="s">
        <v>141</v>
      </c>
      <c r="C340" s="511">
        <v>0</v>
      </c>
      <c r="D340" s="511">
        <v>0</v>
      </c>
      <c r="E340" s="373"/>
      <c r="F340" s="340" t="str">
        <f t="shared" si="11"/>
        <v>否</v>
      </c>
      <c r="G340" s="220" t="str">
        <f t="shared" si="10"/>
        <v>项</v>
      </c>
    </row>
    <row r="341" ht="36" customHeight="1" spans="1:7">
      <c r="A341" s="501" t="s">
        <v>666</v>
      </c>
      <c r="B341" s="502" t="s">
        <v>143</v>
      </c>
      <c r="C341" s="511">
        <v>0</v>
      </c>
      <c r="D341" s="511">
        <v>0</v>
      </c>
      <c r="E341" s="373"/>
      <c r="F341" s="340" t="str">
        <f t="shared" si="11"/>
        <v>否</v>
      </c>
      <c r="G341" s="220" t="str">
        <f t="shared" si="10"/>
        <v>项</v>
      </c>
    </row>
    <row r="342" ht="36" customHeight="1" spans="1:7">
      <c r="A342" s="501" t="s">
        <v>667</v>
      </c>
      <c r="B342" s="502" t="s">
        <v>668</v>
      </c>
      <c r="C342" s="511"/>
      <c r="D342" s="511"/>
      <c r="E342" s="373"/>
      <c r="F342" s="340" t="str">
        <f t="shared" si="11"/>
        <v>否</v>
      </c>
      <c r="G342" s="220" t="str">
        <f t="shared" si="10"/>
        <v>项</v>
      </c>
    </row>
    <row r="343" ht="36" customHeight="1" spans="1:7">
      <c r="A343" s="501" t="s">
        <v>669</v>
      </c>
      <c r="B343" s="502" t="s">
        <v>670</v>
      </c>
      <c r="C343" s="511"/>
      <c r="D343" s="511"/>
      <c r="E343" s="373"/>
      <c r="F343" s="340" t="str">
        <f t="shared" si="11"/>
        <v>否</v>
      </c>
      <c r="G343" s="220" t="str">
        <f t="shared" si="10"/>
        <v>项</v>
      </c>
    </row>
    <row r="344" ht="36" customHeight="1" spans="1:7">
      <c r="A344" s="501" t="s">
        <v>671</v>
      </c>
      <c r="B344" s="502" t="s">
        <v>672</v>
      </c>
      <c r="C344" s="511"/>
      <c r="D344" s="511"/>
      <c r="E344" s="373"/>
      <c r="F344" s="340" t="str">
        <f t="shared" si="11"/>
        <v>否</v>
      </c>
      <c r="G344" s="220" t="str">
        <f t="shared" si="10"/>
        <v>项</v>
      </c>
    </row>
    <row r="345" ht="36" customHeight="1" spans="1:7">
      <c r="A345" s="501" t="s">
        <v>673</v>
      </c>
      <c r="B345" s="502" t="s">
        <v>240</v>
      </c>
      <c r="C345" s="511"/>
      <c r="D345" s="511"/>
      <c r="E345" s="373"/>
      <c r="F345" s="340" t="str">
        <f t="shared" si="11"/>
        <v>否</v>
      </c>
      <c r="G345" s="220" t="str">
        <f t="shared" si="10"/>
        <v>项</v>
      </c>
    </row>
    <row r="346" ht="36" customHeight="1" spans="1:7">
      <c r="A346" s="501" t="s">
        <v>674</v>
      </c>
      <c r="B346" s="502" t="s">
        <v>157</v>
      </c>
      <c r="C346" s="511">
        <v>0</v>
      </c>
      <c r="D346" s="511">
        <v>0</v>
      </c>
      <c r="E346" s="373"/>
      <c r="F346" s="340" t="str">
        <f t="shared" si="11"/>
        <v>否</v>
      </c>
      <c r="G346" s="220" t="str">
        <f t="shared" si="10"/>
        <v>项</v>
      </c>
    </row>
    <row r="347" ht="36" customHeight="1" spans="1:7">
      <c r="A347" s="501" t="s">
        <v>675</v>
      </c>
      <c r="B347" s="502" t="s">
        <v>676</v>
      </c>
      <c r="C347" s="511"/>
      <c r="D347" s="511"/>
      <c r="E347" s="373"/>
      <c r="F347" s="340" t="str">
        <f t="shared" si="11"/>
        <v>否</v>
      </c>
      <c r="G347" s="220" t="str">
        <f t="shared" si="10"/>
        <v>项</v>
      </c>
    </row>
    <row r="348" ht="36" customHeight="1" spans="1:7">
      <c r="A348" s="498" t="s">
        <v>677</v>
      </c>
      <c r="B348" s="499" t="s">
        <v>678</v>
      </c>
      <c r="C348" s="500"/>
      <c r="D348" s="500"/>
      <c r="E348" s="373"/>
      <c r="F348" s="340" t="str">
        <f t="shared" si="11"/>
        <v>否</v>
      </c>
      <c r="G348" s="220" t="str">
        <f t="shared" si="10"/>
        <v>款</v>
      </c>
    </row>
    <row r="349" ht="36" customHeight="1" spans="1:7">
      <c r="A349" s="501" t="s">
        <v>679</v>
      </c>
      <c r="B349" s="502" t="s">
        <v>139</v>
      </c>
      <c r="C349" s="511"/>
      <c r="D349" s="511"/>
      <c r="E349" s="373"/>
      <c r="F349" s="340" t="str">
        <f t="shared" si="11"/>
        <v>否</v>
      </c>
      <c r="G349" s="220" t="str">
        <f t="shared" si="10"/>
        <v>项</v>
      </c>
    </row>
    <row r="350" ht="36" customHeight="1" spans="1:7">
      <c r="A350" s="501" t="s">
        <v>680</v>
      </c>
      <c r="B350" s="502" t="s">
        <v>141</v>
      </c>
      <c r="C350" s="511">
        <v>0</v>
      </c>
      <c r="D350" s="511">
        <v>0</v>
      </c>
      <c r="E350" s="373"/>
      <c r="F350" s="340" t="str">
        <f t="shared" si="11"/>
        <v>否</v>
      </c>
      <c r="G350" s="220" t="str">
        <f t="shared" si="10"/>
        <v>项</v>
      </c>
    </row>
    <row r="351" ht="36" customHeight="1" spans="1:7">
      <c r="A351" s="501" t="s">
        <v>681</v>
      </c>
      <c r="B351" s="502" t="s">
        <v>143</v>
      </c>
      <c r="C351" s="511">
        <v>0</v>
      </c>
      <c r="D351" s="511">
        <v>0</v>
      </c>
      <c r="E351" s="373"/>
      <c r="F351" s="340" t="str">
        <f t="shared" si="11"/>
        <v>否</v>
      </c>
      <c r="G351" s="220" t="str">
        <f t="shared" si="10"/>
        <v>项</v>
      </c>
    </row>
    <row r="352" ht="36" customHeight="1" spans="1:7">
      <c r="A352" s="501" t="s">
        <v>682</v>
      </c>
      <c r="B352" s="502" t="s">
        <v>683</v>
      </c>
      <c r="C352" s="511">
        <v>0</v>
      </c>
      <c r="D352" s="511">
        <v>0</v>
      </c>
      <c r="E352" s="373"/>
      <c r="F352" s="340" t="str">
        <f t="shared" si="11"/>
        <v>否</v>
      </c>
      <c r="G352" s="220" t="str">
        <f t="shared" si="10"/>
        <v>项</v>
      </c>
    </row>
    <row r="353" ht="36" customHeight="1" spans="1:7">
      <c r="A353" s="501" t="s">
        <v>684</v>
      </c>
      <c r="B353" s="502" t="s">
        <v>685</v>
      </c>
      <c r="C353" s="511">
        <v>0</v>
      </c>
      <c r="D353" s="511">
        <v>0</v>
      </c>
      <c r="E353" s="373"/>
      <c r="F353" s="340" t="str">
        <f t="shared" si="11"/>
        <v>否</v>
      </c>
      <c r="G353" s="220" t="str">
        <f t="shared" si="10"/>
        <v>项</v>
      </c>
    </row>
    <row r="354" ht="36" customHeight="1" spans="1:7">
      <c r="A354" s="501" t="s">
        <v>686</v>
      </c>
      <c r="B354" s="502" t="s">
        <v>157</v>
      </c>
      <c r="C354" s="511"/>
      <c r="D354" s="511"/>
      <c r="E354" s="373"/>
      <c r="F354" s="340" t="str">
        <f t="shared" si="11"/>
        <v>否</v>
      </c>
      <c r="G354" s="220" t="str">
        <f t="shared" si="10"/>
        <v>项</v>
      </c>
    </row>
    <row r="355" ht="36" customHeight="1" spans="1:7">
      <c r="A355" s="501" t="s">
        <v>687</v>
      </c>
      <c r="B355" s="502" t="s">
        <v>688</v>
      </c>
      <c r="C355" s="511">
        <v>0</v>
      </c>
      <c r="D355" s="511">
        <v>0</v>
      </c>
      <c r="E355" s="373"/>
      <c r="F355" s="340" t="str">
        <f t="shared" si="11"/>
        <v>否</v>
      </c>
      <c r="G355" s="220" t="str">
        <f t="shared" si="10"/>
        <v>项</v>
      </c>
    </row>
    <row r="356" ht="36" customHeight="1" spans="1:7">
      <c r="A356" s="498" t="s">
        <v>689</v>
      </c>
      <c r="B356" s="499" t="s">
        <v>690</v>
      </c>
      <c r="C356" s="500">
        <f>SUM(C357:C361)</f>
        <v>0</v>
      </c>
      <c r="D356" s="500">
        <f>SUM(D357:D361)</f>
        <v>0</v>
      </c>
      <c r="E356" s="373"/>
      <c r="F356" s="340" t="str">
        <f t="shared" si="11"/>
        <v>否</v>
      </c>
      <c r="G356" s="220" t="str">
        <f t="shared" si="10"/>
        <v>款</v>
      </c>
    </row>
    <row r="357" ht="36" customHeight="1" spans="1:7">
      <c r="A357" s="501" t="s">
        <v>691</v>
      </c>
      <c r="B357" s="502" t="s">
        <v>139</v>
      </c>
      <c r="C357" s="511">
        <v>0</v>
      </c>
      <c r="D357" s="511">
        <v>0</v>
      </c>
      <c r="E357" s="373"/>
      <c r="F357" s="340" t="str">
        <f t="shared" si="11"/>
        <v>否</v>
      </c>
      <c r="G357" s="220" t="str">
        <f t="shared" si="10"/>
        <v>项</v>
      </c>
    </row>
    <row r="358" ht="36" customHeight="1" spans="1:7">
      <c r="A358" s="501" t="s">
        <v>692</v>
      </c>
      <c r="B358" s="502" t="s">
        <v>141</v>
      </c>
      <c r="C358" s="511">
        <v>0</v>
      </c>
      <c r="D358" s="511">
        <v>0</v>
      </c>
      <c r="E358" s="373"/>
      <c r="F358" s="340" t="str">
        <f t="shared" si="11"/>
        <v>否</v>
      </c>
      <c r="G358" s="220" t="str">
        <f t="shared" si="10"/>
        <v>项</v>
      </c>
    </row>
    <row r="359" ht="36" customHeight="1" spans="1:7">
      <c r="A359" s="501" t="s">
        <v>693</v>
      </c>
      <c r="B359" s="502" t="s">
        <v>240</v>
      </c>
      <c r="C359" s="511">
        <v>0</v>
      </c>
      <c r="D359" s="511">
        <v>0</v>
      </c>
      <c r="E359" s="373"/>
      <c r="F359" s="340" t="str">
        <f t="shared" si="11"/>
        <v>否</v>
      </c>
      <c r="G359" s="220" t="str">
        <f t="shared" si="10"/>
        <v>项</v>
      </c>
    </row>
    <row r="360" ht="36" customHeight="1" spans="1:7">
      <c r="A360" s="501" t="s">
        <v>694</v>
      </c>
      <c r="B360" s="502" t="s">
        <v>695</v>
      </c>
      <c r="C360" s="511">
        <v>0</v>
      </c>
      <c r="D360" s="511">
        <v>0</v>
      </c>
      <c r="E360" s="373"/>
      <c r="F360" s="340" t="str">
        <f t="shared" si="11"/>
        <v>否</v>
      </c>
      <c r="G360" s="220" t="str">
        <f t="shared" si="10"/>
        <v>项</v>
      </c>
    </row>
    <row r="361" ht="36" customHeight="1" spans="1:7">
      <c r="A361" s="501" t="s">
        <v>696</v>
      </c>
      <c r="B361" s="502" t="s">
        <v>697</v>
      </c>
      <c r="C361" s="511">
        <v>0</v>
      </c>
      <c r="D361" s="511">
        <v>0</v>
      </c>
      <c r="E361" s="373"/>
      <c r="F361" s="340" t="str">
        <f t="shared" si="11"/>
        <v>否</v>
      </c>
      <c r="G361" s="220" t="str">
        <f t="shared" si="10"/>
        <v>项</v>
      </c>
    </row>
    <row r="362" ht="36" customHeight="1" spans="1:7">
      <c r="A362" s="498" t="s">
        <v>698</v>
      </c>
      <c r="B362" s="499" t="s">
        <v>699</v>
      </c>
      <c r="C362" s="512">
        <f>SUM(C363:C364)</f>
        <v>89</v>
      </c>
      <c r="D362" s="512">
        <f>SUM(D363:D364)</f>
        <v>80</v>
      </c>
      <c r="E362" s="373">
        <f>D362/C362-1</f>
        <v>-0.101</v>
      </c>
      <c r="F362" s="340" t="str">
        <f t="shared" si="11"/>
        <v>是</v>
      </c>
      <c r="G362" s="220" t="str">
        <f t="shared" si="10"/>
        <v>款</v>
      </c>
    </row>
    <row r="363" ht="36" customHeight="1" spans="1:7">
      <c r="A363" s="501">
        <v>2049902</v>
      </c>
      <c r="B363" s="502" t="s">
        <v>700</v>
      </c>
      <c r="C363" s="513">
        <v>0</v>
      </c>
      <c r="D363" s="514">
        <v>80</v>
      </c>
      <c r="E363" s="373"/>
      <c r="F363" s="340" t="str">
        <f t="shared" si="11"/>
        <v>是</v>
      </c>
      <c r="G363" s="220" t="str">
        <f t="shared" si="10"/>
        <v>项</v>
      </c>
    </row>
    <row r="364" ht="36" customHeight="1" spans="1:7">
      <c r="A364" s="517" t="s">
        <v>701</v>
      </c>
      <c r="B364" s="502" t="s">
        <v>702</v>
      </c>
      <c r="C364" s="513">
        <v>89</v>
      </c>
      <c r="D364" s="514">
        <v>0</v>
      </c>
      <c r="E364" s="373">
        <f>D364/C364-1</f>
        <v>-1</v>
      </c>
      <c r="F364" s="340" t="str">
        <f t="shared" si="11"/>
        <v>是</v>
      </c>
      <c r="G364" s="220" t="str">
        <f t="shared" si="10"/>
        <v>项</v>
      </c>
    </row>
    <row r="365" ht="36" customHeight="1" spans="1:7">
      <c r="A365" s="518" t="s">
        <v>703</v>
      </c>
      <c r="B365" s="508" t="s">
        <v>519</v>
      </c>
      <c r="C365" s="509"/>
      <c r="D365" s="509"/>
      <c r="E365" s="373"/>
      <c r="F365" s="340" t="str">
        <f t="shared" si="11"/>
        <v>否</v>
      </c>
      <c r="G365" s="220" t="str">
        <f t="shared" si="10"/>
        <v>项</v>
      </c>
    </row>
    <row r="366" ht="36" customHeight="1" spans="1:7">
      <c r="A366" s="518" t="s">
        <v>704</v>
      </c>
      <c r="B366" s="508" t="s">
        <v>705</v>
      </c>
      <c r="C366" s="509"/>
      <c r="D366" s="509"/>
      <c r="E366" s="373"/>
      <c r="F366" s="340" t="str">
        <f t="shared" si="11"/>
        <v>否</v>
      </c>
      <c r="G366" s="220" t="str">
        <f t="shared" si="10"/>
        <v>项</v>
      </c>
    </row>
    <row r="367" ht="36" customHeight="1" spans="1:7">
      <c r="A367" s="495" t="s">
        <v>77</v>
      </c>
      <c r="B367" s="496" t="s">
        <v>78</v>
      </c>
      <c r="C367" s="519">
        <f>C368+C373+C382+C388+C394+C398+C402+C406+C412+C419</f>
        <v>29007</v>
      </c>
      <c r="D367" s="519">
        <v>31735</v>
      </c>
      <c r="E367" s="373">
        <f>D367/C367-1</f>
        <v>0.094</v>
      </c>
      <c r="F367" s="340" t="str">
        <f t="shared" si="11"/>
        <v>是</v>
      </c>
      <c r="G367" s="220" t="str">
        <f t="shared" si="10"/>
        <v>类</v>
      </c>
    </row>
    <row r="368" ht="36" customHeight="1" spans="1:7">
      <c r="A368" s="498" t="s">
        <v>706</v>
      </c>
      <c r="B368" s="499" t="s">
        <v>707</v>
      </c>
      <c r="C368" s="512">
        <f>SUM(C369:C372)</f>
        <v>655</v>
      </c>
      <c r="D368" s="512">
        <f>SUM(D369:D372)</f>
        <v>602</v>
      </c>
      <c r="E368" s="373">
        <f>D368/C368-1</f>
        <v>-0.081</v>
      </c>
      <c r="F368" s="340" t="str">
        <f t="shared" si="11"/>
        <v>是</v>
      </c>
      <c r="G368" s="220" t="str">
        <f t="shared" si="10"/>
        <v>款</v>
      </c>
    </row>
    <row r="369" ht="36" customHeight="1" spans="1:7">
      <c r="A369" s="501" t="s">
        <v>708</v>
      </c>
      <c r="B369" s="502" t="s">
        <v>139</v>
      </c>
      <c r="C369" s="513">
        <v>317</v>
      </c>
      <c r="D369" s="514">
        <v>340</v>
      </c>
      <c r="E369" s="373">
        <f>D369/C369-1</f>
        <v>0.073</v>
      </c>
      <c r="F369" s="340" t="str">
        <f t="shared" si="11"/>
        <v>是</v>
      </c>
      <c r="G369" s="220" t="str">
        <f t="shared" si="10"/>
        <v>项</v>
      </c>
    </row>
    <row r="370" ht="36" customHeight="1" spans="1:7">
      <c r="A370" s="501" t="s">
        <v>709</v>
      </c>
      <c r="B370" s="502" t="s">
        <v>141</v>
      </c>
      <c r="C370" s="513">
        <v>294</v>
      </c>
      <c r="D370" s="514">
        <v>220</v>
      </c>
      <c r="E370" s="373">
        <f>D370/C370-1</f>
        <v>-0.252</v>
      </c>
      <c r="F370" s="340" t="str">
        <f t="shared" si="11"/>
        <v>是</v>
      </c>
      <c r="G370" s="220" t="str">
        <f t="shared" si="10"/>
        <v>项</v>
      </c>
    </row>
    <row r="371" ht="36" customHeight="1" spans="1:7">
      <c r="A371" s="501" t="s">
        <v>710</v>
      </c>
      <c r="B371" s="502" t="s">
        <v>143</v>
      </c>
      <c r="C371" s="513">
        <v>44</v>
      </c>
      <c r="D371" s="514">
        <v>42</v>
      </c>
      <c r="E371" s="373">
        <f>D371/C371-1</f>
        <v>-0.045</v>
      </c>
      <c r="F371" s="340" t="str">
        <f t="shared" si="11"/>
        <v>是</v>
      </c>
      <c r="G371" s="220" t="str">
        <f t="shared" si="10"/>
        <v>项</v>
      </c>
    </row>
    <row r="372" ht="36" customHeight="1" spans="1:7">
      <c r="A372" s="501" t="s">
        <v>711</v>
      </c>
      <c r="B372" s="502" t="s">
        <v>712</v>
      </c>
      <c r="C372" s="513">
        <v>0</v>
      </c>
      <c r="D372" s="514">
        <v>0</v>
      </c>
      <c r="E372" s="373"/>
      <c r="F372" s="340" t="str">
        <f t="shared" si="11"/>
        <v>否</v>
      </c>
      <c r="G372" s="220" t="str">
        <f t="shared" si="10"/>
        <v>项</v>
      </c>
    </row>
    <row r="373" ht="36" customHeight="1" spans="1:7">
      <c r="A373" s="498" t="s">
        <v>713</v>
      </c>
      <c r="B373" s="499" t="s">
        <v>714</v>
      </c>
      <c r="C373" s="512">
        <f>SUM(C374:C379)</f>
        <v>26621</v>
      </c>
      <c r="D373" s="512">
        <f>SUM(D374:D379)</f>
        <v>29343</v>
      </c>
      <c r="E373" s="373">
        <f>D373/C373-1</f>
        <v>0.102</v>
      </c>
      <c r="F373" s="340" t="str">
        <f t="shared" si="11"/>
        <v>是</v>
      </c>
      <c r="G373" s="220" t="str">
        <f t="shared" si="10"/>
        <v>款</v>
      </c>
    </row>
    <row r="374" ht="36" customHeight="1" spans="1:7">
      <c r="A374" s="501" t="s">
        <v>715</v>
      </c>
      <c r="B374" s="502" t="s">
        <v>716</v>
      </c>
      <c r="C374" s="513">
        <v>1469</v>
      </c>
      <c r="D374" s="514">
        <v>1569</v>
      </c>
      <c r="E374" s="373">
        <f>D374/C374-1</f>
        <v>0.068</v>
      </c>
      <c r="F374" s="340" t="str">
        <f t="shared" si="11"/>
        <v>是</v>
      </c>
      <c r="G374" s="220" t="str">
        <f t="shared" si="10"/>
        <v>项</v>
      </c>
    </row>
    <row r="375" ht="36" customHeight="1" spans="1:7">
      <c r="A375" s="501" t="s">
        <v>717</v>
      </c>
      <c r="B375" s="502" t="s">
        <v>718</v>
      </c>
      <c r="C375" s="513">
        <v>13368</v>
      </c>
      <c r="D375" s="514">
        <v>14999</v>
      </c>
      <c r="E375" s="373">
        <f>D375/C375-1</f>
        <v>0.122</v>
      </c>
      <c r="F375" s="340" t="str">
        <f t="shared" si="11"/>
        <v>是</v>
      </c>
      <c r="G375" s="220" t="str">
        <f t="shared" si="10"/>
        <v>项</v>
      </c>
    </row>
    <row r="376" ht="36" customHeight="1" spans="1:7">
      <c r="A376" s="501" t="s">
        <v>719</v>
      </c>
      <c r="B376" s="502" t="s">
        <v>720</v>
      </c>
      <c r="C376" s="513">
        <v>8671</v>
      </c>
      <c r="D376" s="514">
        <v>9363</v>
      </c>
      <c r="E376" s="373">
        <f>D376/C376-1</f>
        <v>0.08</v>
      </c>
      <c r="F376" s="340" t="str">
        <f t="shared" si="11"/>
        <v>是</v>
      </c>
      <c r="G376" s="220" t="str">
        <f t="shared" si="10"/>
        <v>项</v>
      </c>
    </row>
    <row r="377" ht="36" customHeight="1" spans="1:7">
      <c r="A377" s="501" t="s">
        <v>721</v>
      </c>
      <c r="B377" s="502" t="s">
        <v>722</v>
      </c>
      <c r="C377" s="513">
        <v>3066</v>
      </c>
      <c r="D377" s="514">
        <v>3412</v>
      </c>
      <c r="E377" s="373">
        <f>D377/C377-1</f>
        <v>0.113</v>
      </c>
      <c r="F377" s="340" t="str">
        <f t="shared" si="11"/>
        <v>是</v>
      </c>
      <c r="G377" s="220" t="str">
        <f t="shared" si="10"/>
        <v>项</v>
      </c>
    </row>
    <row r="378" ht="36" customHeight="1" spans="1:7">
      <c r="A378" s="501" t="s">
        <v>723</v>
      </c>
      <c r="B378" s="502" t="s">
        <v>724</v>
      </c>
      <c r="C378" s="513">
        <v>0</v>
      </c>
      <c r="D378" s="514">
        <v>0</v>
      </c>
      <c r="E378" s="373"/>
      <c r="F378" s="340" t="str">
        <f t="shared" si="11"/>
        <v>否</v>
      </c>
      <c r="G378" s="220" t="str">
        <f t="shared" si="10"/>
        <v>项</v>
      </c>
    </row>
    <row r="379" ht="36" customHeight="1" spans="1:7">
      <c r="A379" s="501" t="s">
        <v>725</v>
      </c>
      <c r="B379" s="502" t="s">
        <v>726</v>
      </c>
      <c r="C379" s="513">
        <v>47</v>
      </c>
      <c r="D379" s="514">
        <v>0</v>
      </c>
      <c r="E379" s="373">
        <f>D379/C379-1</f>
        <v>-1</v>
      </c>
      <c r="F379" s="340" t="str">
        <f t="shared" si="11"/>
        <v>是</v>
      </c>
      <c r="G379" s="220" t="str">
        <f t="shared" si="10"/>
        <v>项</v>
      </c>
    </row>
    <row r="380" ht="36" customHeight="1" spans="1:7">
      <c r="A380" s="501" t="s">
        <v>727</v>
      </c>
      <c r="B380" s="502" t="s">
        <v>728</v>
      </c>
      <c r="C380" s="516"/>
      <c r="D380" s="516"/>
      <c r="E380" s="373"/>
      <c r="F380" s="340" t="str">
        <f t="shared" ref="F380:F385" si="12">IF(LEN(A380)=3,"是",IF(B380&lt;&gt;"",IF(SUM(C382:D382)&lt;&gt;0,"是","否"),"是"))</f>
        <v>是</v>
      </c>
      <c r="G380" s="220" t="str">
        <f t="shared" si="10"/>
        <v>项</v>
      </c>
    </row>
    <row r="381" ht="36" customHeight="1" spans="1:7">
      <c r="A381" s="501" t="s">
        <v>729</v>
      </c>
      <c r="B381" s="502" t="s">
        <v>730</v>
      </c>
      <c r="C381" s="516"/>
      <c r="D381" s="516"/>
      <c r="E381" s="373"/>
      <c r="F381" s="340" t="str">
        <f t="shared" si="12"/>
        <v>否</v>
      </c>
      <c r="G381" s="220" t="str">
        <f t="shared" si="10"/>
        <v>项</v>
      </c>
    </row>
    <row r="382" ht="36" customHeight="1" spans="1:7">
      <c r="A382" s="498" t="s">
        <v>731</v>
      </c>
      <c r="B382" s="499" t="s">
        <v>732</v>
      </c>
      <c r="C382" s="512">
        <f>SUM(C383:C387)</f>
        <v>821</v>
      </c>
      <c r="D382" s="512">
        <f>SUM(D383:D387)</f>
        <v>904</v>
      </c>
      <c r="E382" s="373">
        <f>D382/C382-1</f>
        <v>0.101</v>
      </c>
      <c r="F382" s="340" t="str">
        <f t="shared" si="12"/>
        <v>是</v>
      </c>
      <c r="G382" s="220" t="str">
        <f t="shared" si="10"/>
        <v>款</v>
      </c>
    </row>
    <row r="383" ht="36" customHeight="1" spans="1:7">
      <c r="A383" s="501" t="s">
        <v>733</v>
      </c>
      <c r="B383" s="502" t="s">
        <v>734</v>
      </c>
      <c r="C383" s="513">
        <v>0</v>
      </c>
      <c r="D383" s="514">
        <v>0</v>
      </c>
      <c r="E383" s="373"/>
      <c r="F383" s="340" t="str">
        <f t="shared" si="12"/>
        <v>否</v>
      </c>
      <c r="G383" s="220" t="str">
        <f t="shared" si="10"/>
        <v>项</v>
      </c>
    </row>
    <row r="384" ht="36" customHeight="1" spans="1:7">
      <c r="A384" s="501" t="s">
        <v>735</v>
      </c>
      <c r="B384" s="502" t="s">
        <v>736</v>
      </c>
      <c r="C384" s="513">
        <v>821</v>
      </c>
      <c r="D384" s="514">
        <v>904</v>
      </c>
      <c r="E384" s="373">
        <f>D384/C384-1</f>
        <v>0.101</v>
      </c>
      <c r="F384" s="340" t="str">
        <f t="shared" si="12"/>
        <v>否</v>
      </c>
      <c r="G384" s="220" t="str">
        <f t="shared" si="10"/>
        <v>项</v>
      </c>
    </row>
    <row r="385" ht="36" customHeight="1" spans="1:7">
      <c r="A385" s="501" t="s">
        <v>737</v>
      </c>
      <c r="B385" s="502" t="s">
        <v>738</v>
      </c>
      <c r="C385" s="513">
        <v>0</v>
      </c>
      <c r="D385" s="514">
        <v>0</v>
      </c>
      <c r="E385" s="373"/>
      <c r="F385" s="340" t="str">
        <f t="shared" si="12"/>
        <v>否</v>
      </c>
      <c r="G385" s="220" t="str">
        <f t="shared" si="10"/>
        <v>项</v>
      </c>
    </row>
    <row r="386" ht="36" customHeight="1" spans="1:7">
      <c r="A386" s="501" t="s">
        <v>739</v>
      </c>
      <c r="B386" s="502" t="s">
        <v>740</v>
      </c>
      <c r="C386" s="513">
        <v>0</v>
      </c>
      <c r="D386" s="514">
        <v>0</v>
      </c>
      <c r="E386" s="373"/>
      <c r="F386" s="340" t="e">
        <f>IF(LEN(A386)=3,"是",IF(B386&lt;&gt;"",IF(SUM(#REF!)&lt;&gt;0,"是","否"),"是"))</f>
        <v>#REF!</v>
      </c>
      <c r="G386" s="220" t="str">
        <f t="shared" si="10"/>
        <v>项</v>
      </c>
    </row>
    <row r="387" ht="36" customHeight="1" spans="1:7">
      <c r="A387" s="501" t="s">
        <v>741</v>
      </c>
      <c r="B387" s="502" t="s">
        <v>742</v>
      </c>
      <c r="C387" s="513">
        <v>0</v>
      </c>
      <c r="D387" s="514">
        <v>0</v>
      </c>
      <c r="E387" s="373"/>
      <c r="F387" s="340" t="e">
        <f>IF(LEN(A387)=3,"是",IF(B387&lt;&gt;"",IF(SUM(#REF!)&lt;&gt;0,"是","否"),"是"))</f>
        <v>#REF!</v>
      </c>
      <c r="G387" s="220" t="str">
        <f t="shared" si="10"/>
        <v>项</v>
      </c>
    </row>
    <row r="388" ht="36" customHeight="1" spans="1:7">
      <c r="A388" s="498" t="s">
        <v>743</v>
      </c>
      <c r="B388" s="499" t="s">
        <v>744</v>
      </c>
      <c r="C388" s="512"/>
      <c r="D388" s="512"/>
      <c r="E388" s="373"/>
      <c r="F388" s="340" t="str">
        <f t="shared" ref="F388:F451" si="13">IF(LEN(A388)=3,"是",IF(B388&lt;&gt;"",IF(SUM(C388:D388)&lt;&gt;0,"是","否"),"是"))</f>
        <v>否</v>
      </c>
      <c r="G388" s="220" t="str">
        <f t="shared" ref="G388:G451" si="14">IF(LEN(A388)=3,"类",IF(LEN(A388)=5,"款","项"))</f>
        <v>款</v>
      </c>
    </row>
    <row r="389" ht="36" customHeight="1" spans="1:7">
      <c r="A389" s="501" t="s">
        <v>745</v>
      </c>
      <c r="B389" s="502" t="s">
        <v>746</v>
      </c>
      <c r="C389" s="512"/>
      <c r="D389" s="512"/>
      <c r="E389" s="373"/>
      <c r="F389" s="340" t="str">
        <f t="shared" si="13"/>
        <v>否</v>
      </c>
      <c r="G389" s="220" t="str">
        <f t="shared" si="14"/>
        <v>项</v>
      </c>
    </row>
    <row r="390" ht="36" customHeight="1" spans="1:7">
      <c r="A390" s="501" t="s">
        <v>747</v>
      </c>
      <c r="B390" s="502" t="s">
        <v>748</v>
      </c>
      <c r="C390" s="512"/>
      <c r="D390" s="512"/>
      <c r="E390" s="373"/>
      <c r="F390" s="340" t="str">
        <f t="shared" si="13"/>
        <v>否</v>
      </c>
      <c r="G390" s="220" t="str">
        <f t="shared" si="14"/>
        <v>项</v>
      </c>
    </row>
    <row r="391" ht="36" customHeight="1" spans="1:7">
      <c r="A391" s="501" t="s">
        <v>749</v>
      </c>
      <c r="B391" s="502" t="s">
        <v>750</v>
      </c>
      <c r="C391" s="512"/>
      <c r="D391" s="512"/>
      <c r="E391" s="373"/>
      <c r="F391" s="340" t="str">
        <f t="shared" si="13"/>
        <v>否</v>
      </c>
      <c r="G391" s="220" t="str">
        <f t="shared" si="14"/>
        <v>项</v>
      </c>
    </row>
    <row r="392" ht="36" customHeight="1" spans="1:7">
      <c r="A392" s="501" t="s">
        <v>751</v>
      </c>
      <c r="B392" s="502" t="s">
        <v>752</v>
      </c>
      <c r="C392" s="512">
        <f>SUM(C393:C395)</f>
        <v>0</v>
      </c>
      <c r="D392" s="512">
        <f>SUM(D393:D395)</f>
        <v>0</v>
      </c>
      <c r="E392" s="373"/>
      <c r="F392" s="340" t="str">
        <f t="shared" si="13"/>
        <v>否</v>
      </c>
      <c r="G392" s="220" t="str">
        <f t="shared" si="14"/>
        <v>项</v>
      </c>
    </row>
    <row r="393" ht="36" customHeight="1" spans="1:7">
      <c r="A393" s="501" t="s">
        <v>753</v>
      </c>
      <c r="B393" s="502" t="s">
        <v>754</v>
      </c>
      <c r="C393" s="512"/>
      <c r="D393" s="512"/>
      <c r="E393" s="373"/>
      <c r="F393" s="340" t="str">
        <f t="shared" si="13"/>
        <v>否</v>
      </c>
      <c r="G393" s="220" t="str">
        <f t="shared" si="14"/>
        <v>项</v>
      </c>
    </row>
    <row r="394" ht="36" customHeight="1" spans="1:7">
      <c r="A394" s="498" t="s">
        <v>755</v>
      </c>
      <c r="B394" s="499" t="s">
        <v>756</v>
      </c>
      <c r="C394" s="512"/>
      <c r="D394" s="512"/>
      <c r="E394" s="373"/>
      <c r="F394" s="340" t="str">
        <f t="shared" si="13"/>
        <v>否</v>
      </c>
      <c r="G394" s="220" t="str">
        <f t="shared" si="14"/>
        <v>款</v>
      </c>
    </row>
    <row r="395" ht="36" customHeight="1" spans="1:7">
      <c r="A395" s="501" t="s">
        <v>757</v>
      </c>
      <c r="B395" s="502" t="s">
        <v>758</v>
      </c>
      <c r="C395" s="512"/>
      <c r="D395" s="512"/>
      <c r="E395" s="373"/>
      <c r="F395" s="340" t="str">
        <f t="shared" si="13"/>
        <v>否</v>
      </c>
      <c r="G395" s="220" t="str">
        <f t="shared" si="14"/>
        <v>项</v>
      </c>
    </row>
    <row r="396" ht="36" customHeight="1" spans="1:7">
      <c r="A396" s="501" t="s">
        <v>759</v>
      </c>
      <c r="B396" s="502" t="s">
        <v>760</v>
      </c>
      <c r="C396" s="512">
        <f>SUM(C397:C399)</f>
        <v>0</v>
      </c>
      <c r="D396" s="512">
        <f>SUM(D397:D399)</f>
        <v>0</v>
      </c>
      <c r="E396" s="373"/>
      <c r="F396" s="340" t="str">
        <f t="shared" si="13"/>
        <v>否</v>
      </c>
      <c r="G396" s="220" t="str">
        <f t="shared" si="14"/>
        <v>项</v>
      </c>
    </row>
    <row r="397" ht="36" customHeight="1" spans="1:7">
      <c r="A397" s="501" t="s">
        <v>761</v>
      </c>
      <c r="B397" s="502" t="s">
        <v>762</v>
      </c>
      <c r="C397" s="512"/>
      <c r="D397" s="512"/>
      <c r="E397" s="373"/>
      <c r="F397" s="340" t="str">
        <f t="shared" si="13"/>
        <v>否</v>
      </c>
      <c r="G397" s="220" t="str">
        <f t="shared" si="14"/>
        <v>项</v>
      </c>
    </row>
    <row r="398" ht="36" customHeight="1" spans="1:7">
      <c r="A398" s="498" t="s">
        <v>763</v>
      </c>
      <c r="B398" s="499" t="s">
        <v>764</v>
      </c>
      <c r="C398" s="512"/>
      <c r="D398" s="512"/>
      <c r="E398" s="373"/>
      <c r="F398" s="340" t="str">
        <f t="shared" si="13"/>
        <v>否</v>
      </c>
      <c r="G398" s="220" t="str">
        <f t="shared" si="14"/>
        <v>款</v>
      </c>
    </row>
    <row r="399" ht="36" customHeight="1" spans="1:7">
      <c r="A399" s="501" t="s">
        <v>765</v>
      </c>
      <c r="B399" s="502" t="s">
        <v>766</v>
      </c>
      <c r="C399" s="512"/>
      <c r="D399" s="512"/>
      <c r="E399" s="373"/>
      <c r="F399" s="340" t="str">
        <f t="shared" si="13"/>
        <v>否</v>
      </c>
      <c r="G399" s="220" t="str">
        <f t="shared" si="14"/>
        <v>项</v>
      </c>
    </row>
    <row r="400" ht="36" customHeight="1" spans="1:7">
      <c r="A400" s="501" t="s">
        <v>767</v>
      </c>
      <c r="B400" s="502" t="s">
        <v>768</v>
      </c>
      <c r="C400" s="516"/>
      <c r="D400" s="516"/>
      <c r="E400" s="373"/>
      <c r="F400" s="340" t="str">
        <f ca="1">IF(LEN(A400)=3,"是",IF(B400&lt;&gt;"",IF(SUM(C402:D402)&lt;&gt;0,"是","否"),"是"))</f>
        <v>是</v>
      </c>
      <c r="G400" s="220" t="str">
        <f t="shared" si="14"/>
        <v>项</v>
      </c>
    </row>
    <row r="401" ht="36" customHeight="1" spans="1:7">
      <c r="A401" s="501" t="s">
        <v>769</v>
      </c>
      <c r="B401" s="502" t="s">
        <v>770</v>
      </c>
      <c r="C401" s="516"/>
      <c r="D401" s="516"/>
      <c r="E401" s="373"/>
      <c r="F401" s="340" t="str">
        <f>IF(LEN(A401)=3,"是",IF(B401&lt;&gt;"",IF(SUM(C403:D403)&lt;&gt;0,"是","否"),"是"))</f>
        <v>是</v>
      </c>
      <c r="G401" s="220" t="str">
        <f t="shared" si="14"/>
        <v>项</v>
      </c>
    </row>
    <row r="402" ht="36" customHeight="1" spans="1:7">
      <c r="A402" s="498" t="s">
        <v>771</v>
      </c>
      <c r="B402" s="499" t="s">
        <v>772</v>
      </c>
      <c r="C402" s="512">
        <v>40</v>
      </c>
      <c r="D402" s="512">
        <f ca="1">SUM(D402:D403)</f>
        <v>35</v>
      </c>
      <c r="E402" s="373">
        <f ca="1">D402/C402-1</f>
        <v>0</v>
      </c>
      <c r="F402" s="340" t="e">
        <f>IF(LEN(A402)=3,"是",IF(B402&lt;&gt;"",IF(SUM(#REF!)&lt;&gt;0,"是","否"),"是"))</f>
        <v>#REF!</v>
      </c>
      <c r="G402" s="220" t="str">
        <f t="shared" si="14"/>
        <v>款</v>
      </c>
    </row>
    <row r="403" ht="36" customHeight="1" spans="1:7">
      <c r="A403" s="501" t="s">
        <v>773</v>
      </c>
      <c r="B403" s="502" t="s">
        <v>774</v>
      </c>
      <c r="C403" s="513">
        <v>40</v>
      </c>
      <c r="D403" s="514">
        <v>35</v>
      </c>
      <c r="E403" s="373">
        <f>D403/C403-1</f>
        <v>-0.125</v>
      </c>
      <c r="F403" s="340" t="e">
        <f>IF(LEN(A403)=3,"是",IF(B403&lt;&gt;"",IF(SUM(#REF!)&lt;&gt;0,"是","否"),"是"))</f>
        <v>#REF!</v>
      </c>
      <c r="G403" s="220" t="str">
        <f t="shared" si="14"/>
        <v>项</v>
      </c>
    </row>
    <row r="404" ht="36" customHeight="1" spans="1:7">
      <c r="A404" s="501" t="s">
        <v>775</v>
      </c>
      <c r="B404" s="502" t="s">
        <v>776</v>
      </c>
      <c r="C404" s="516"/>
      <c r="D404" s="516"/>
      <c r="E404" s="373"/>
      <c r="F404" s="340" t="str">
        <f>IF(LEN(A404)=3,"是",IF(B404&lt;&gt;"",IF(SUM(C406:D406)&lt;&gt;0,"是","否"),"是"))</f>
        <v>是</v>
      </c>
      <c r="G404" s="220" t="str">
        <f t="shared" si="14"/>
        <v>项</v>
      </c>
    </row>
    <row r="405" ht="36" customHeight="1" spans="1:7">
      <c r="A405" s="501" t="s">
        <v>777</v>
      </c>
      <c r="B405" s="502" t="s">
        <v>778</v>
      </c>
      <c r="C405" s="516"/>
      <c r="D405" s="516"/>
      <c r="E405" s="373"/>
      <c r="F405" s="340" t="str">
        <f>IF(LEN(A405)=3,"是",IF(B405&lt;&gt;"",IF(SUM(C407:D407)&lt;&gt;0,"是","否"),"是"))</f>
        <v>是</v>
      </c>
      <c r="G405" s="220" t="str">
        <f t="shared" si="14"/>
        <v>项</v>
      </c>
    </row>
    <row r="406" ht="36" customHeight="1" spans="1:7">
      <c r="A406" s="498" t="s">
        <v>779</v>
      </c>
      <c r="B406" s="499" t="s">
        <v>780</v>
      </c>
      <c r="C406" s="512">
        <f>SUM(C407:C409)</f>
        <v>378</v>
      </c>
      <c r="D406" s="512">
        <f>SUM(D407:D409)</f>
        <v>359</v>
      </c>
      <c r="E406" s="373">
        <f>D406/C406-1</f>
        <v>-0.05</v>
      </c>
      <c r="F406" s="340" t="str">
        <f>IF(LEN(A406)=3,"是",IF(B406&lt;&gt;"",IF(SUM(C408:D408)&lt;&gt;0,"是","否"),"是"))</f>
        <v>是</v>
      </c>
      <c r="G406" s="220" t="str">
        <f t="shared" si="14"/>
        <v>款</v>
      </c>
    </row>
    <row r="407" ht="36" customHeight="1" spans="1:7">
      <c r="A407" s="501" t="s">
        <v>781</v>
      </c>
      <c r="B407" s="502" t="s">
        <v>782</v>
      </c>
      <c r="C407" s="513">
        <v>251</v>
      </c>
      <c r="D407" s="514">
        <v>239</v>
      </c>
      <c r="E407" s="373">
        <f>D407/C407-1</f>
        <v>-0.048</v>
      </c>
      <c r="F407" s="340" t="e">
        <f>IF(LEN(A407)=3,"是",IF(B407&lt;&gt;"",IF(SUM(#REF!)&lt;&gt;0,"是","否"),"是"))</f>
        <v>#REF!</v>
      </c>
      <c r="G407" s="220" t="str">
        <f t="shared" si="14"/>
        <v>项</v>
      </c>
    </row>
    <row r="408" ht="36" customHeight="1" spans="1:7">
      <c r="A408" s="501" t="s">
        <v>783</v>
      </c>
      <c r="B408" s="502" t="s">
        <v>784</v>
      </c>
      <c r="C408" s="513">
        <v>127</v>
      </c>
      <c r="D408" s="514">
        <v>120</v>
      </c>
      <c r="E408" s="373">
        <f>D408/C408-1</f>
        <v>-0.055</v>
      </c>
      <c r="F408" s="340" t="e">
        <f>IF(LEN(A408)=3,"是",IF(B408&lt;&gt;"",IF(SUM(#REF!)&lt;&gt;0,"是","否"),"是"))</f>
        <v>#REF!</v>
      </c>
      <c r="G408" s="220" t="str">
        <f t="shared" si="14"/>
        <v>项</v>
      </c>
    </row>
    <row r="409" ht="36" customHeight="1" spans="1:7">
      <c r="A409" s="501" t="s">
        <v>785</v>
      </c>
      <c r="B409" s="502" t="s">
        <v>786</v>
      </c>
      <c r="C409" s="513">
        <v>0</v>
      </c>
      <c r="D409" s="514">
        <v>0</v>
      </c>
      <c r="E409" s="373"/>
      <c r="F409" s="340" t="str">
        <f t="shared" si="13"/>
        <v>否</v>
      </c>
      <c r="G409" s="220" t="str">
        <f t="shared" si="14"/>
        <v>项</v>
      </c>
    </row>
    <row r="410" ht="36" customHeight="1" spans="1:7">
      <c r="A410" s="501" t="s">
        <v>787</v>
      </c>
      <c r="B410" s="502" t="s">
        <v>788</v>
      </c>
      <c r="C410" s="512"/>
      <c r="D410" s="512"/>
      <c r="E410" s="373"/>
      <c r="F410" s="340" t="str">
        <f t="shared" si="13"/>
        <v>否</v>
      </c>
      <c r="G410" s="220" t="str">
        <f t="shared" si="14"/>
        <v>项</v>
      </c>
    </row>
    <row r="411" ht="36" customHeight="1" spans="1:7">
      <c r="A411" s="501" t="s">
        <v>789</v>
      </c>
      <c r="B411" s="502" t="s">
        <v>790</v>
      </c>
      <c r="C411" s="512"/>
      <c r="D411" s="512"/>
      <c r="E411" s="373"/>
      <c r="F411" s="340" t="str">
        <f t="shared" si="13"/>
        <v>否</v>
      </c>
      <c r="G411" s="220" t="str">
        <f t="shared" si="14"/>
        <v>项</v>
      </c>
    </row>
    <row r="412" ht="36" customHeight="1" spans="1:7">
      <c r="A412" s="498" t="s">
        <v>791</v>
      </c>
      <c r="B412" s="499" t="s">
        <v>792</v>
      </c>
      <c r="C412" s="513">
        <v>492</v>
      </c>
      <c r="D412" s="514">
        <v>492</v>
      </c>
      <c r="E412" s="373">
        <f>D412/C412-1</f>
        <v>0</v>
      </c>
      <c r="F412" s="340" t="str">
        <f t="shared" si="13"/>
        <v>是</v>
      </c>
      <c r="G412" s="220" t="str">
        <f t="shared" si="14"/>
        <v>款</v>
      </c>
    </row>
    <row r="413" s="489" customFormat="1" ht="36" customHeight="1" spans="1:7">
      <c r="A413" s="501" t="s">
        <v>793</v>
      </c>
      <c r="B413" s="502" t="s">
        <v>794</v>
      </c>
      <c r="C413" s="512"/>
      <c r="D413" s="512"/>
      <c r="E413" s="373"/>
      <c r="F413" s="340" t="str">
        <f t="shared" si="13"/>
        <v>否</v>
      </c>
      <c r="G413" s="220" t="str">
        <f t="shared" si="14"/>
        <v>项</v>
      </c>
    </row>
    <row r="414" ht="36" customHeight="1" spans="1:7">
      <c r="A414" s="501" t="s">
        <v>795</v>
      </c>
      <c r="B414" s="502" t="s">
        <v>796</v>
      </c>
      <c r="C414" s="512"/>
      <c r="D414" s="512"/>
      <c r="E414" s="373"/>
      <c r="F414" s="340" t="str">
        <f t="shared" si="13"/>
        <v>否</v>
      </c>
      <c r="G414" s="220" t="str">
        <f t="shared" si="14"/>
        <v>项</v>
      </c>
    </row>
    <row r="415" ht="36" customHeight="1" spans="1:7">
      <c r="A415" s="501" t="s">
        <v>797</v>
      </c>
      <c r="B415" s="502" t="s">
        <v>798</v>
      </c>
      <c r="C415" s="512"/>
      <c r="D415" s="512"/>
      <c r="E415" s="373"/>
      <c r="F415" s="340" t="str">
        <f t="shared" si="13"/>
        <v>否</v>
      </c>
      <c r="G415" s="220" t="str">
        <f t="shared" si="14"/>
        <v>项</v>
      </c>
    </row>
    <row r="416" s="489" customFormat="1" ht="36" customHeight="1" spans="1:7">
      <c r="A416" s="501" t="s">
        <v>799</v>
      </c>
      <c r="B416" s="502" t="s">
        <v>800</v>
      </c>
      <c r="C416" s="520"/>
      <c r="D416" s="520"/>
      <c r="E416" s="373"/>
      <c r="F416" s="340" t="str">
        <f>IF(LEN(A416)=3,"是",IF(B416&lt;&gt;"",IF(SUM(C418:D418)&lt;&gt;0,"是","否"),"是"))</f>
        <v>是</v>
      </c>
      <c r="G416" s="220" t="str">
        <f t="shared" si="14"/>
        <v>项</v>
      </c>
    </row>
    <row r="417" ht="36" customHeight="1" spans="1:7">
      <c r="A417" s="501" t="s">
        <v>801</v>
      </c>
      <c r="B417" s="502" t="s">
        <v>802</v>
      </c>
      <c r="C417" s="512"/>
      <c r="D417" s="512"/>
      <c r="E417" s="373"/>
      <c r="F417" s="340" t="str">
        <f t="shared" si="13"/>
        <v>否</v>
      </c>
      <c r="G417" s="220" t="str">
        <f t="shared" si="14"/>
        <v>项</v>
      </c>
    </row>
    <row r="418" ht="36" customHeight="1" spans="1:7">
      <c r="A418" s="501" t="s">
        <v>803</v>
      </c>
      <c r="B418" s="502" t="s">
        <v>804</v>
      </c>
      <c r="C418" s="513">
        <v>492</v>
      </c>
      <c r="D418" s="514">
        <v>492</v>
      </c>
      <c r="E418" s="373">
        <f>D418/C418-1</f>
        <v>0</v>
      </c>
      <c r="F418" s="340" t="e">
        <f>IF(LEN(A418)=3,"是",IF(B418&lt;&gt;"",IF(SUM(#REF!)&lt;&gt;0,"是","否"),"是"))</f>
        <v>#REF!</v>
      </c>
      <c r="G418" s="220" t="str">
        <f t="shared" si="14"/>
        <v>项</v>
      </c>
    </row>
    <row r="419" ht="36" customHeight="1" spans="1:7">
      <c r="A419" s="498" t="s">
        <v>805</v>
      </c>
      <c r="B419" s="499" t="s">
        <v>806</v>
      </c>
      <c r="C419" s="500"/>
      <c r="D419" s="500"/>
      <c r="E419" s="373"/>
      <c r="F419" s="340" t="str">
        <f t="shared" si="13"/>
        <v>否</v>
      </c>
      <c r="G419" s="220" t="str">
        <f t="shared" si="14"/>
        <v>款</v>
      </c>
    </row>
    <row r="420" ht="36" customHeight="1" spans="1:7">
      <c r="A420" s="367">
        <v>2059999</v>
      </c>
      <c r="B420" s="502" t="s">
        <v>807</v>
      </c>
      <c r="C420" s="511"/>
      <c r="D420" s="511"/>
      <c r="E420" s="373"/>
      <c r="F420" s="340" t="str">
        <f t="shared" si="13"/>
        <v>否</v>
      </c>
      <c r="G420" s="220" t="str">
        <f t="shared" si="14"/>
        <v>项</v>
      </c>
    </row>
    <row r="421" ht="36" customHeight="1" spans="1:7">
      <c r="A421" s="507" t="s">
        <v>808</v>
      </c>
      <c r="B421" s="508" t="s">
        <v>519</v>
      </c>
      <c r="C421" s="509"/>
      <c r="D421" s="509"/>
      <c r="E421" s="373"/>
      <c r="F421" s="340" t="str">
        <f t="shared" si="13"/>
        <v>否</v>
      </c>
      <c r="G421" s="220" t="str">
        <f t="shared" si="14"/>
        <v>项</v>
      </c>
    </row>
    <row r="422" ht="36" customHeight="1" spans="1:7">
      <c r="A422" s="507" t="s">
        <v>809</v>
      </c>
      <c r="B422" s="508" t="s">
        <v>810</v>
      </c>
      <c r="C422" s="509"/>
      <c r="D422" s="509"/>
      <c r="E422" s="373"/>
      <c r="F422" s="340" t="str">
        <f t="shared" si="13"/>
        <v>否</v>
      </c>
      <c r="G422" s="220" t="str">
        <f t="shared" si="14"/>
        <v>项</v>
      </c>
    </row>
    <row r="423" ht="36" customHeight="1" spans="1:7">
      <c r="A423" s="495" t="s">
        <v>79</v>
      </c>
      <c r="B423" s="496" t="s">
        <v>80</v>
      </c>
      <c r="C423" s="519">
        <f>SUM(C424,C429,C438,C444,C449,C454,C459,C466,C470,C474)</f>
        <v>585</v>
      </c>
      <c r="D423" s="519">
        <f>SUM(D424,D429,D438,D444,D449,D454,D459,D466,D470,D474)</f>
        <v>587</v>
      </c>
      <c r="E423" s="373">
        <f>D423/C423-1</f>
        <v>0.003</v>
      </c>
      <c r="F423" s="340" t="str">
        <f t="shared" si="13"/>
        <v>是</v>
      </c>
      <c r="G423" s="220" t="str">
        <f t="shared" si="14"/>
        <v>类</v>
      </c>
    </row>
    <row r="424" ht="36" customHeight="1" spans="1:7">
      <c r="A424" s="498" t="s">
        <v>811</v>
      </c>
      <c r="B424" s="499" t="s">
        <v>812</v>
      </c>
      <c r="C424" s="512">
        <f>SUM(C425:C428)</f>
        <v>149</v>
      </c>
      <c r="D424" s="512">
        <f>SUM(D425:D428)</f>
        <v>161</v>
      </c>
      <c r="E424" s="373">
        <f>D424/C424-1</f>
        <v>0.081</v>
      </c>
      <c r="F424" s="340" t="str">
        <f t="shared" si="13"/>
        <v>是</v>
      </c>
      <c r="G424" s="220" t="str">
        <f t="shared" si="14"/>
        <v>款</v>
      </c>
    </row>
    <row r="425" ht="36" customHeight="1" spans="1:7">
      <c r="A425" s="501" t="s">
        <v>813</v>
      </c>
      <c r="B425" s="502" t="s">
        <v>139</v>
      </c>
      <c r="C425" s="513">
        <v>149</v>
      </c>
      <c r="D425" s="514">
        <v>161</v>
      </c>
      <c r="E425" s="373">
        <f>D425/C425-1</f>
        <v>0.081</v>
      </c>
      <c r="F425" s="340" t="str">
        <f t="shared" si="13"/>
        <v>是</v>
      </c>
      <c r="G425" s="220" t="str">
        <f t="shared" si="14"/>
        <v>项</v>
      </c>
    </row>
    <row r="426" ht="36" customHeight="1" spans="1:7">
      <c r="A426" s="501" t="s">
        <v>814</v>
      </c>
      <c r="B426" s="502" t="s">
        <v>141</v>
      </c>
      <c r="C426" s="511">
        <v>0</v>
      </c>
      <c r="D426" s="511">
        <v>0</v>
      </c>
      <c r="E426" s="373"/>
      <c r="F426" s="340" t="str">
        <f t="shared" si="13"/>
        <v>否</v>
      </c>
      <c r="G426" s="220" t="str">
        <f t="shared" si="14"/>
        <v>项</v>
      </c>
    </row>
    <row r="427" ht="36" customHeight="1" spans="1:7">
      <c r="A427" s="501" t="s">
        <v>815</v>
      </c>
      <c r="B427" s="502" t="s">
        <v>143</v>
      </c>
      <c r="C427" s="511"/>
      <c r="D427" s="511"/>
      <c r="E427" s="373"/>
      <c r="F427" s="340" t="str">
        <f t="shared" si="13"/>
        <v>否</v>
      </c>
      <c r="G427" s="220" t="str">
        <f t="shared" si="14"/>
        <v>项</v>
      </c>
    </row>
    <row r="428" ht="36" customHeight="1" spans="1:7">
      <c r="A428" s="501" t="s">
        <v>816</v>
      </c>
      <c r="B428" s="502" t="s">
        <v>817</v>
      </c>
      <c r="C428" s="511"/>
      <c r="D428" s="511"/>
      <c r="E428" s="373"/>
      <c r="F428" s="340" t="str">
        <f t="shared" si="13"/>
        <v>否</v>
      </c>
      <c r="G428" s="220" t="str">
        <f t="shared" si="14"/>
        <v>项</v>
      </c>
    </row>
    <row r="429" ht="36" customHeight="1" spans="1:7">
      <c r="A429" s="498" t="s">
        <v>818</v>
      </c>
      <c r="B429" s="499" t="s">
        <v>819</v>
      </c>
      <c r="C429" s="500"/>
      <c r="D429" s="500"/>
      <c r="E429" s="373"/>
      <c r="F429" s="340" t="str">
        <f t="shared" si="13"/>
        <v>否</v>
      </c>
      <c r="G429" s="220" t="str">
        <f t="shared" si="14"/>
        <v>款</v>
      </c>
    </row>
    <row r="430" ht="36" customHeight="1" spans="1:7">
      <c r="A430" s="501" t="s">
        <v>820</v>
      </c>
      <c r="B430" s="502" t="s">
        <v>821</v>
      </c>
      <c r="C430" s="511"/>
      <c r="D430" s="511"/>
      <c r="E430" s="373"/>
      <c r="F430" s="340" t="str">
        <f t="shared" si="13"/>
        <v>否</v>
      </c>
      <c r="G430" s="220" t="str">
        <f t="shared" si="14"/>
        <v>项</v>
      </c>
    </row>
    <row r="431" ht="36" customHeight="1" spans="1:7">
      <c r="A431" s="501" t="s">
        <v>822</v>
      </c>
      <c r="B431" s="502" t="s">
        <v>823</v>
      </c>
      <c r="C431" s="511">
        <v>0</v>
      </c>
      <c r="D431" s="511">
        <v>0</v>
      </c>
      <c r="E431" s="373"/>
      <c r="F431" s="340" t="str">
        <f t="shared" si="13"/>
        <v>否</v>
      </c>
      <c r="G431" s="220" t="str">
        <f t="shared" si="14"/>
        <v>项</v>
      </c>
    </row>
    <row r="432" ht="36" customHeight="1" spans="1:7">
      <c r="A432" s="501" t="s">
        <v>824</v>
      </c>
      <c r="B432" s="502" t="s">
        <v>825</v>
      </c>
      <c r="C432" s="511">
        <v>0</v>
      </c>
      <c r="D432" s="511">
        <v>0</v>
      </c>
      <c r="E432" s="373"/>
      <c r="F432" s="340" t="str">
        <f t="shared" si="13"/>
        <v>否</v>
      </c>
      <c r="G432" s="220" t="str">
        <f t="shared" si="14"/>
        <v>项</v>
      </c>
    </row>
    <row r="433" ht="36" customHeight="1" spans="1:7">
      <c r="A433" s="501" t="s">
        <v>826</v>
      </c>
      <c r="B433" s="502" t="s">
        <v>827</v>
      </c>
      <c r="C433" s="511">
        <v>0</v>
      </c>
      <c r="D433" s="511">
        <v>0</v>
      </c>
      <c r="E433" s="373"/>
      <c r="F433" s="340" t="str">
        <f t="shared" si="13"/>
        <v>否</v>
      </c>
      <c r="G433" s="220" t="str">
        <f t="shared" si="14"/>
        <v>项</v>
      </c>
    </row>
    <row r="434" ht="36" customHeight="1" spans="1:7">
      <c r="A434" s="501" t="s">
        <v>828</v>
      </c>
      <c r="B434" s="502" t="s">
        <v>829</v>
      </c>
      <c r="C434" s="511"/>
      <c r="D434" s="511"/>
      <c r="E434" s="373"/>
      <c r="F434" s="340" t="str">
        <f t="shared" si="13"/>
        <v>否</v>
      </c>
      <c r="G434" s="220" t="str">
        <f t="shared" si="14"/>
        <v>项</v>
      </c>
    </row>
    <row r="435" ht="36" customHeight="1" spans="1:7">
      <c r="A435" s="501" t="s">
        <v>830</v>
      </c>
      <c r="B435" s="502" t="s">
        <v>831</v>
      </c>
      <c r="C435" s="511">
        <v>0</v>
      </c>
      <c r="D435" s="511">
        <v>0</v>
      </c>
      <c r="E435" s="373"/>
      <c r="F435" s="340" t="str">
        <f t="shared" si="13"/>
        <v>否</v>
      </c>
      <c r="G435" s="220" t="str">
        <f t="shared" si="14"/>
        <v>项</v>
      </c>
    </row>
    <row r="436" ht="36" customHeight="1" spans="1:7">
      <c r="A436" s="504">
        <v>2060208</v>
      </c>
      <c r="B436" s="521" t="s">
        <v>832</v>
      </c>
      <c r="C436" s="511">
        <v>0</v>
      </c>
      <c r="D436" s="511">
        <v>0</v>
      </c>
      <c r="E436" s="373"/>
      <c r="F436" s="340" t="str">
        <f t="shared" si="13"/>
        <v>否</v>
      </c>
      <c r="G436" s="220" t="str">
        <f t="shared" si="14"/>
        <v>项</v>
      </c>
    </row>
    <row r="437" ht="36" customHeight="1" spans="1:7">
      <c r="A437" s="501" t="s">
        <v>833</v>
      </c>
      <c r="B437" s="502" t="s">
        <v>834</v>
      </c>
      <c r="C437" s="511"/>
      <c r="D437" s="511"/>
      <c r="E437" s="373"/>
      <c r="F437" s="340" t="str">
        <f t="shared" si="13"/>
        <v>否</v>
      </c>
      <c r="G437" s="220" t="str">
        <f t="shared" si="14"/>
        <v>项</v>
      </c>
    </row>
    <row r="438" ht="36" customHeight="1" spans="1:7">
      <c r="A438" s="498" t="s">
        <v>835</v>
      </c>
      <c r="B438" s="499" t="s">
        <v>836</v>
      </c>
      <c r="C438" s="500"/>
      <c r="D438" s="500"/>
      <c r="E438" s="373"/>
      <c r="F438" s="340" t="str">
        <f t="shared" si="13"/>
        <v>否</v>
      </c>
      <c r="G438" s="220" t="str">
        <f t="shared" si="14"/>
        <v>款</v>
      </c>
    </row>
    <row r="439" ht="36" customHeight="1" spans="1:7">
      <c r="A439" s="501" t="s">
        <v>837</v>
      </c>
      <c r="B439" s="502" t="s">
        <v>821</v>
      </c>
      <c r="C439" s="511"/>
      <c r="D439" s="511"/>
      <c r="E439" s="373"/>
      <c r="F439" s="340" t="str">
        <f t="shared" si="13"/>
        <v>否</v>
      </c>
      <c r="G439" s="220" t="str">
        <f t="shared" si="14"/>
        <v>项</v>
      </c>
    </row>
    <row r="440" ht="36" customHeight="1" spans="1:7">
      <c r="A440" s="501" t="s">
        <v>838</v>
      </c>
      <c r="B440" s="502" t="s">
        <v>839</v>
      </c>
      <c r="C440" s="511"/>
      <c r="D440" s="511"/>
      <c r="E440" s="373"/>
      <c r="F440" s="340" t="str">
        <f t="shared" si="13"/>
        <v>否</v>
      </c>
      <c r="G440" s="220" t="str">
        <f t="shared" si="14"/>
        <v>项</v>
      </c>
    </row>
    <row r="441" ht="36" customHeight="1" spans="1:7">
      <c r="A441" s="501" t="s">
        <v>840</v>
      </c>
      <c r="B441" s="502" t="s">
        <v>841</v>
      </c>
      <c r="C441" s="511">
        <v>0</v>
      </c>
      <c r="D441" s="511">
        <v>0</v>
      </c>
      <c r="E441" s="373"/>
      <c r="F441" s="340" t="str">
        <f t="shared" si="13"/>
        <v>否</v>
      </c>
      <c r="G441" s="220" t="str">
        <f t="shared" si="14"/>
        <v>项</v>
      </c>
    </row>
    <row r="442" ht="36" customHeight="1" spans="1:7">
      <c r="A442" s="501" t="s">
        <v>842</v>
      </c>
      <c r="B442" s="502" t="s">
        <v>843</v>
      </c>
      <c r="C442" s="511">
        <v>0</v>
      </c>
      <c r="D442" s="511">
        <v>0</v>
      </c>
      <c r="E442" s="373"/>
      <c r="F442" s="340" t="str">
        <f t="shared" si="13"/>
        <v>否</v>
      </c>
      <c r="G442" s="220" t="str">
        <f t="shared" si="14"/>
        <v>项</v>
      </c>
    </row>
    <row r="443" ht="36" customHeight="1" spans="1:7">
      <c r="A443" s="501" t="s">
        <v>844</v>
      </c>
      <c r="B443" s="502" t="s">
        <v>845</v>
      </c>
      <c r="C443" s="511">
        <v>0</v>
      </c>
      <c r="D443" s="511">
        <v>0</v>
      </c>
      <c r="E443" s="373"/>
      <c r="F443" s="340" t="str">
        <f t="shared" si="13"/>
        <v>否</v>
      </c>
      <c r="G443" s="220" t="str">
        <f t="shared" si="14"/>
        <v>项</v>
      </c>
    </row>
    <row r="444" ht="36" customHeight="1" spans="1:7">
      <c r="A444" s="498" t="s">
        <v>846</v>
      </c>
      <c r="B444" s="499" t="s">
        <v>847</v>
      </c>
      <c r="C444" s="512">
        <f>SUM(C445:C448)</f>
        <v>96</v>
      </c>
      <c r="D444" s="512">
        <f>SUM(D445:D448)</f>
        <v>86</v>
      </c>
      <c r="E444" s="373">
        <f>D444/C444-1</f>
        <v>-0.104</v>
      </c>
      <c r="F444" s="340" t="str">
        <f t="shared" si="13"/>
        <v>是</v>
      </c>
      <c r="G444" s="220" t="str">
        <f t="shared" si="14"/>
        <v>款</v>
      </c>
    </row>
    <row r="445" ht="36" customHeight="1" spans="1:7">
      <c r="A445" s="501" t="s">
        <v>848</v>
      </c>
      <c r="B445" s="502" t="s">
        <v>821</v>
      </c>
      <c r="C445" s="513">
        <v>0</v>
      </c>
      <c r="D445" s="514">
        <v>0</v>
      </c>
      <c r="E445" s="373"/>
      <c r="F445" s="340" t="str">
        <f t="shared" si="13"/>
        <v>否</v>
      </c>
      <c r="G445" s="220" t="str">
        <f t="shared" si="14"/>
        <v>项</v>
      </c>
    </row>
    <row r="446" ht="36" customHeight="1" spans="1:7">
      <c r="A446" s="501" t="s">
        <v>849</v>
      </c>
      <c r="B446" s="502" t="s">
        <v>850</v>
      </c>
      <c r="C446" s="513">
        <v>15</v>
      </c>
      <c r="D446" s="514">
        <v>0</v>
      </c>
      <c r="E446" s="373">
        <f>D446/C446-1</f>
        <v>-1</v>
      </c>
      <c r="F446" s="340" t="str">
        <f t="shared" si="13"/>
        <v>是</v>
      </c>
      <c r="G446" s="220" t="str">
        <f t="shared" si="14"/>
        <v>项</v>
      </c>
    </row>
    <row r="447" ht="36" customHeight="1" spans="1:7">
      <c r="A447" s="522">
        <v>2060405</v>
      </c>
      <c r="B447" s="502" t="s">
        <v>851</v>
      </c>
      <c r="C447" s="513">
        <v>0</v>
      </c>
      <c r="D447" s="514">
        <v>0</v>
      </c>
      <c r="E447" s="373"/>
      <c r="F447" s="340" t="str">
        <f t="shared" si="13"/>
        <v>否</v>
      </c>
      <c r="G447" s="220" t="str">
        <f t="shared" si="14"/>
        <v>项</v>
      </c>
    </row>
    <row r="448" ht="36" customHeight="1" spans="1:7">
      <c r="A448" s="501" t="s">
        <v>852</v>
      </c>
      <c r="B448" s="502" t="s">
        <v>853</v>
      </c>
      <c r="C448" s="513">
        <v>81</v>
      </c>
      <c r="D448" s="514">
        <v>86</v>
      </c>
      <c r="E448" s="373">
        <f>D448/C448-1</f>
        <v>0.062</v>
      </c>
      <c r="F448" s="340" t="str">
        <f t="shared" si="13"/>
        <v>是</v>
      </c>
      <c r="G448" s="220" t="str">
        <f t="shared" si="14"/>
        <v>项</v>
      </c>
    </row>
    <row r="449" ht="36" customHeight="1" spans="1:7">
      <c r="A449" s="498" t="s">
        <v>854</v>
      </c>
      <c r="B449" s="499" t="s">
        <v>855</v>
      </c>
      <c r="C449" s="500"/>
      <c r="D449" s="500"/>
      <c r="E449" s="373"/>
      <c r="F449" s="340" t="str">
        <f t="shared" si="13"/>
        <v>否</v>
      </c>
      <c r="G449" s="220" t="str">
        <f t="shared" si="14"/>
        <v>款</v>
      </c>
    </row>
    <row r="450" ht="36" customHeight="1" spans="1:7">
      <c r="A450" s="501" t="s">
        <v>856</v>
      </c>
      <c r="B450" s="502" t="s">
        <v>821</v>
      </c>
      <c r="C450" s="511"/>
      <c r="D450" s="511"/>
      <c r="E450" s="373"/>
      <c r="F450" s="340" t="str">
        <f t="shared" si="13"/>
        <v>否</v>
      </c>
      <c r="G450" s="220" t="str">
        <f t="shared" si="14"/>
        <v>项</v>
      </c>
    </row>
    <row r="451" ht="36" customHeight="1" spans="1:7">
      <c r="A451" s="501" t="s">
        <v>857</v>
      </c>
      <c r="B451" s="502" t="s">
        <v>858</v>
      </c>
      <c r="C451" s="511">
        <v>0</v>
      </c>
      <c r="D451" s="511">
        <v>0</v>
      </c>
      <c r="E451" s="373"/>
      <c r="F451" s="340" t="str">
        <f t="shared" si="13"/>
        <v>否</v>
      </c>
      <c r="G451" s="220" t="str">
        <f t="shared" si="14"/>
        <v>项</v>
      </c>
    </row>
    <row r="452" ht="36" customHeight="1" spans="1:7">
      <c r="A452" s="501" t="s">
        <v>859</v>
      </c>
      <c r="B452" s="502" t="s">
        <v>860</v>
      </c>
      <c r="C452" s="511"/>
      <c r="D452" s="511"/>
      <c r="E452" s="373"/>
      <c r="F452" s="340" t="str">
        <f t="shared" ref="F452:F515" si="15">IF(LEN(A452)=3,"是",IF(B452&lt;&gt;"",IF(SUM(C452:D452)&lt;&gt;0,"是","否"),"是"))</f>
        <v>否</v>
      </c>
      <c r="G452" s="220" t="str">
        <f t="shared" ref="G452:G515" si="16">IF(LEN(A452)=3,"类",IF(LEN(A452)=5,"款","项"))</f>
        <v>项</v>
      </c>
    </row>
    <row r="453" ht="36" customHeight="1" spans="1:7">
      <c r="A453" s="501" t="s">
        <v>861</v>
      </c>
      <c r="B453" s="502" t="s">
        <v>862</v>
      </c>
      <c r="C453" s="511"/>
      <c r="D453" s="511"/>
      <c r="E453" s="373"/>
      <c r="F453" s="340" t="str">
        <f t="shared" si="15"/>
        <v>否</v>
      </c>
      <c r="G453" s="220" t="str">
        <f t="shared" si="16"/>
        <v>项</v>
      </c>
    </row>
    <row r="454" ht="36" customHeight="1" spans="1:7">
      <c r="A454" s="498" t="s">
        <v>863</v>
      </c>
      <c r="B454" s="499" t="s">
        <v>864</v>
      </c>
      <c r="C454" s="500"/>
      <c r="D454" s="500"/>
      <c r="E454" s="373"/>
      <c r="F454" s="340" t="str">
        <f t="shared" si="15"/>
        <v>否</v>
      </c>
      <c r="G454" s="220" t="str">
        <f t="shared" si="16"/>
        <v>款</v>
      </c>
    </row>
    <row r="455" ht="36" customHeight="1" spans="1:7">
      <c r="A455" s="501" t="s">
        <v>865</v>
      </c>
      <c r="B455" s="502" t="s">
        <v>866</v>
      </c>
      <c r="C455" s="511"/>
      <c r="D455" s="511"/>
      <c r="E455" s="373"/>
      <c r="F455" s="340" t="str">
        <f t="shared" si="15"/>
        <v>否</v>
      </c>
      <c r="G455" s="220" t="str">
        <f t="shared" si="16"/>
        <v>项</v>
      </c>
    </row>
    <row r="456" ht="36" customHeight="1" spans="1:7">
      <c r="A456" s="501" t="s">
        <v>867</v>
      </c>
      <c r="B456" s="502" t="s">
        <v>868</v>
      </c>
      <c r="C456" s="511"/>
      <c r="D456" s="511"/>
      <c r="E456" s="373"/>
      <c r="F456" s="340" t="str">
        <f t="shared" si="15"/>
        <v>否</v>
      </c>
      <c r="G456" s="220" t="str">
        <f t="shared" si="16"/>
        <v>项</v>
      </c>
    </row>
    <row r="457" ht="36" customHeight="1" spans="1:7">
      <c r="A457" s="501" t="s">
        <v>869</v>
      </c>
      <c r="B457" s="502" t="s">
        <v>870</v>
      </c>
      <c r="C457" s="511">
        <v>0</v>
      </c>
      <c r="D457" s="511">
        <v>0</v>
      </c>
      <c r="E457" s="373"/>
      <c r="F457" s="340" t="str">
        <f t="shared" si="15"/>
        <v>否</v>
      </c>
      <c r="G457" s="220" t="str">
        <f t="shared" si="16"/>
        <v>项</v>
      </c>
    </row>
    <row r="458" ht="36" customHeight="1" spans="1:7">
      <c r="A458" s="501" t="s">
        <v>871</v>
      </c>
      <c r="B458" s="502" t="s">
        <v>872</v>
      </c>
      <c r="C458" s="511"/>
      <c r="D458" s="511"/>
      <c r="E458" s="373"/>
      <c r="F458" s="340" t="str">
        <f t="shared" si="15"/>
        <v>否</v>
      </c>
      <c r="G458" s="220" t="str">
        <f t="shared" si="16"/>
        <v>项</v>
      </c>
    </row>
    <row r="459" ht="36" customHeight="1" spans="1:7">
      <c r="A459" s="498" t="s">
        <v>873</v>
      </c>
      <c r="B459" s="499" t="s">
        <v>874</v>
      </c>
      <c r="C459" s="512">
        <f>SUM(C460:C465)</f>
        <v>72</v>
      </c>
      <c r="D459" s="512">
        <f>SUM(D460:D465)</f>
        <v>72</v>
      </c>
      <c r="E459" s="373">
        <f>D459/C459-1</f>
        <v>0</v>
      </c>
      <c r="F459" s="340" t="str">
        <f t="shared" si="15"/>
        <v>是</v>
      </c>
      <c r="G459" s="220" t="str">
        <f t="shared" si="16"/>
        <v>款</v>
      </c>
    </row>
    <row r="460" ht="36" customHeight="1" spans="1:7">
      <c r="A460" s="501" t="s">
        <v>875</v>
      </c>
      <c r="B460" s="502" t="s">
        <v>821</v>
      </c>
      <c r="C460" s="513">
        <v>0</v>
      </c>
      <c r="D460" s="514">
        <v>0</v>
      </c>
      <c r="E460" s="373"/>
      <c r="F460" s="340" t="str">
        <f t="shared" si="15"/>
        <v>否</v>
      </c>
      <c r="G460" s="220" t="str">
        <f t="shared" si="16"/>
        <v>项</v>
      </c>
    </row>
    <row r="461" ht="36" customHeight="1" spans="1:7">
      <c r="A461" s="501" t="s">
        <v>876</v>
      </c>
      <c r="B461" s="502" t="s">
        <v>877</v>
      </c>
      <c r="C461" s="513">
        <v>72</v>
      </c>
      <c r="D461" s="514">
        <v>72</v>
      </c>
      <c r="E461" s="373">
        <f>D461/C461-1</f>
        <v>0</v>
      </c>
      <c r="F461" s="340" t="str">
        <f t="shared" si="15"/>
        <v>是</v>
      </c>
      <c r="G461" s="220" t="str">
        <f t="shared" si="16"/>
        <v>项</v>
      </c>
    </row>
    <row r="462" ht="36" customHeight="1" spans="1:7">
      <c r="A462" s="501" t="s">
        <v>878</v>
      </c>
      <c r="B462" s="502" t="s">
        <v>879</v>
      </c>
      <c r="C462" s="511"/>
      <c r="D462" s="511"/>
      <c r="E462" s="373"/>
      <c r="F462" s="340" t="str">
        <f t="shared" si="15"/>
        <v>否</v>
      </c>
      <c r="G462" s="220" t="str">
        <f t="shared" si="16"/>
        <v>项</v>
      </c>
    </row>
    <row r="463" ht="36" customHeight="1" spans="1:7">
      <c r="A463" s="501" t="s">
        <v>880</v>
      </c>
      <c r="B463" s="502" t="s">
        <v>881</v>
      </c>
      <c r="C463" s="511"/>
      <c r="D463" s="511"/>
      <c r="E463" s="373"/>
      <c r="F463" s="340" t="str">
        <f t="shared" si="15"/>
        <v>否</v>
      </c>
      <c r="G463" s="220" t="str">
        <f t="shared" si="16"/>
        <v>项</v>
      </c>
    </row>
    <row r="464" ht="36" customHeight="1" spans="1:7">
      <c r="A464" s="501" t="s">
        <v>882</v>
      </c>
      <c r="B464" s="502" t="s">
        <v>883</v>
      </c>
      <c r="C464" s="511">
        <v>0</v>
      </c>
      <c r="D464" s="511">
        <v>0</v>
      </c>
      <c r="E464" s="373"/>
      <c r="F464" s="340" t="str">
        <f t="shared" si="15"/>
        <v>否</v>
      </c>
      <c r="G464" s="220" t="str">
        <f t="shared" si="16"/>
        <v>项</v>
      </c>
    </row>
    <row r="465" ht="36" customHeight="1" spans="1:7">
      <c r="A465" s="501" t="s">
        <v>884</v>
      </c>
      <c r="B465" s="502" t="s">
        <v>885</v>
      </c>
      <c r="C465" s="511"/>
      <c r="D465" s="511"/>
      <c r="E465" s="373"/>
      <c r="F465" s="340" t="str">
        <f t="shared" si="15"/>
        <v>否</v>
      </c>
      <c r="G465" s="220" t="str">
        <f t="shared" si="16"/>
        <v>项</v>
      </c>
    </row>
    <row r="466" ht="36" customHeight="1" spans="1:7">
      <c r="A466" s="498" t="s">
        <v>886</v>
      </c>
      <c r="B466" s="499" t="s">
        <v>887</v>
      </c>
      <c r="C466" s="500"/>
      <c r="D466" s="500"/>
      <c r="E466" s="373"/>
      <c r="F466" s="340" t="str">
        <f t="shared" si="15"/>
        <v>否</v>
      </c>
      <c r="G466" s="220" t="str">
        <f t="shared" si="16"/>
        <v>款</v>
      </c>
    </row>
    <row r="467" ht="36" customHeight="1" spans="1:7">
      <c r="A467" s="501" t="s">
        <v>888</v>
      </c>
      <c r="B467" s="502" t="s">
        <v>889</v>
      </c>
      <c r="C467" s="511"/>
      <c r="D467" s="511"/>
      <c r="E467" s="373"/>
      <c r="F467" s="340" t="str">
        <f t="shared" si="15"/>
        <v>否</v>
      </c>
      <c r="G467" s="220" t="str">
        <f t="shared" si="16"/>
        <v>项</v>
      </c>
    </row>
    <row r="468" ht="36" customHeight="1" spans="1:7">
      <c r="A468" s="501" t="s">
        <v>890</v>
      </c>
      <c r="B468" s="502" t="s">
        <v>891</v>
      </c>
      <c r="C468" s="511"/>
      <c r="D468" s="511"/>
      <c r="E468" s="373"/>
      <c r="F468" s="340" t="str">
        <f t="shared" si="15"/>
        <v>否</v>
      </c>
      <c r="G468" s="220" t="str">
        <f t="shared" si="16"/>
        <v>项</v>
      </c>
    </row>
    <row r="469" ht="36" customHeight="1" spans="1:7">
      <c r="A469" s="501" t="s">
        <v>892</v>
      </c>
      <c r="B469" s="502" t="s">
        <v>893</v>
      </c>
      <c r="C469" s="511">
        <v>0</v>
      </c>
      <c r="D469" s="511">
        <v>0</v>
      </c>
      <c r="E469" s="373"/>
      <c r="F469" s="340" t="str">
        <f t="shared" si="15"/>
        <v>否</v>
      </c>
      <c r="G469" s="220" t="str">
        <f t="shared" si="16"/>
        <v>项</v>
      </c>
    </row>
    <row r="470" ht="36" customHeight="1" spans="1:7">
      <c r="A470" s="498" t="s">
        <v>894</v>
      </c>
      <c r="B470" s="499" t="s">
        <v>895</v>
      </c>
      <c r="C470" s="500"/>
      <c r="D470" s="500"/>
      <c r="E470" s="373"/>
      <c r="F470" s="340" t="str">
        <f t="shared" si="15"/>
        <v>否</v>
      </c>
      <c r="G470" s="220" t="str">
        <f t="shared" si="16"/>
        <v>款</v>
      </c>
    </row>
    <row r="471" ht="36" customHeight="1" spans="1:7">
      <c r="A471" s="501" t="s">
        <v>896</v>
      </c>
      <c r="B471" s="502" t="s">
        <v>897</v>
      </c>
      <c r="C471" s="511"/>
      <c r="D471" s="511"/>
      <c r="E471" s="373"/>
      <c r="F471" s="340" t="str">
        <f t="shared" si="15"/>
        <v>否</v>
      </c>
      <c r="G471" s="220" t="str">
        <f t="shared" si="16"/>
        <v>项</v>
      </c>
    </row>
    <row r="472" ht="36" customHeight="1" spans="1:7">
      <c r="A472" s="501" t="s">
        <v>898</v>
      </c>
      <c r="B472" s="502" t="s">
        <v>899</v>
      </c>
      <c r="C472" s="511"/>
      <c r="D472" s="511"/>
      <c r="E472" s="373"/>
      <c r="F472" s="340" t="str">
        <f t="shared" si="15"/>
        <v>否</v>
      </c>
      <c r="G472" s="220" t="str">
        <f t="shared" si="16"/>
        <v>项</v>
      </c>
    </row>
    <row r="473" ht="36" customHeight="1" spans="1:7">
      <c r="A473" s="501" t="s">
        <v>900</v>
      </c>
      <c r="B473" s="502" t="s">
        <v>901</v>
      </c>
      <c r="C473" s="511">
        <v>0</v>
      </c>
      <c r="D473" s="511">
        <v>0</v>
      </c>
      <c r="E473" s="373"/>
      <c r="F473" s="340" t="str">
        <f t="shared" si="15"/>
        <v>否</v>
      </c>
      <c r="G473" s="220" t="str">
        <f t="shared" si="16"/>
        <v>项</v>
      </c>
    </row>
    <row r="474" ht="36" customHeight="1" spans="1:7">
      <c r="A474" s="498" t="s">
        <v>902</v>
      </c>
      <c r="B474" s="499" t="s">
        <v>903</v>
      </c>
      <c r="C474" s="512">
        <f>SUM(C475:C478)</f>
        <v>268</v>
      </c>
      <c r="D474" s="512">
        <f>SUM(D475:D478)</f>
        <v>268</v>
      </c>
      <c r="E474" s="373">
        <f>D474/C474-1</f>
        <v>0</v>
      </c>
      <c r="F474" s="340" t="str">
        <f t="shared" si="15"/>
        <v>是</v>
      </c>
      <c r="G474" s="220" t="str">
        <f t="shared" si="16"/>
        <v>款</v>
      </c>
    </row>
    <row r="475" ht="36" customHeight="1" spans="1:7">
      <c r="A475" s="501" t="s">
        <v>904</v>
      </c>
      <c r="B475" s="502" t="s">
        <v>905</v>
      </c>
      <c r="C475" s="512"/>
      <c r="D475" s="512"/>
      <c r="E475" s="373"/>
      <c r="F475" s="340" t="str">
        <f t="shared" si="15"/>
        <v>否</v>
      </c>
      <c r="G475" s="220" t="str">
        <f t="shared" si="16"/>
        <v>项</v>
      </c>
    </row>
    <row r="476" ht="36" customHeight="1" spans="1:7">
      <c r="A476" s="501" t="s">
        <v>906</v>
      </c>
      <c r="B476" s="502" t="s">
        <v>907</v>
      </c>
      <c r="C476" s="512"/>
      <c r="D476" s="512"/>
      <c r="E476" s="373"/>
      <c r="F476" s="340" t="str">
        <f t="shared" si="15"/>
        <v>否</v>
      </c>
      <c r="G476" s="220" t="str">
        <f t="shared" si="16"/>
        <v>项</v>
      </c>
    </row>
    <row r="477" ht="36" customHeight="1" spans="1:7">
      <c r="A477" s="501" t="s">
        <v>908</v>
      </c>
      <c r="B477" s="502" t="s">
        <v>909</v>
      </c>
      <c r="C477" s="512"/>
      <c r="D477" s="512"/>
      <c r="E477" s="373"/>
      <c r="F477" s="340" t="str">
        <f t="shared" si="15"/>
        <v>否</v>
      </c>
      <c r="G477" s="220" t="str">
        <f t="shared" si="16"/>
        <v>项</v>
      </c>
    </row>
    <row r="478" ht="36" customHeight="1" spans="1:7">
      <c r="A478" s="501" t="s">
        <v>910</v>
      </c>
      <c r="B478" s="502" t="s">
        <v>911</v>
      </c>
      <c r="C478" s="513">
        <v>268</v>
      </c>
      <c r="D478" s="514">
        <v>268</v>
      </c>
      <c r="E478" s="373">
        <f>D478/C478-1</f>
        <v>0</v>
      </c>
      <c r="F478" s="340" t="str">
        <f t="shared" si="15"/>
        <v>是</v>
      </c>
      <c r="G478" s="220" t="str">
        <f t="shared" si="16"/>
        <v>项</v>
      </c>
    </row>
    <row r="479" ht="36" customHeight="1" spans="1:7">
      <c r="A479" s="505" t="s">
        <v>912</v>
      </c>
      <c r="B479" s="508" t="s">
        <v>519</v>
      </c>
      <c r="C479" s="509"/>
      <c r="D479" s="509"/>
      <c r="E479" s="373"/>
      <c r="F479" s="340" t="str">
        <f t="shared" si="15"/>
        <v>否</v>
      </c>
      <c r="G479" s="220" t="str">
        <f t="shared" si="16"/>
        <v>项</v>
      </c>
    </row>
    <row r="480" ht="36" customHeight="1" spans="1:7">
      <c r="A480" s="495" t="s">
        <v>81</v>
      </c>
      <c r="B480" s="496" t="s">
        <v>82</v>
      </c>
      <c r="C480" s="519">
        <v>1652</v>
      </c>
      <c r="D480" s="519">
        <v>1689</v>
      </c>
      <c r="E480" s="373">
        <f>D480/C480-1</f>
        <v>0.022</v>
      </c>
      <c r="F480" s="340" t="str">
        <f t="shared" si="15"/>
        <v>是</v>
      </c>
      <c r="G480" s="220" t="str">
        <f t="shared" si="16"/>
        <v>类</v>
      </c>
    </row>
    <row r="481" ht="36" customHeight="1" spans="1:7">
      <c r="A481" s="498" t="s">
        <v>913</v>
      </c>
      <c r="B481" s="499" t="s">
        <v>914</v>
      </c>
      <c r="C481" s="512">
        <f>SUM(C482:C496)</f>
        <v>1120</v>
      </c>
      <c r="D481" s="512">
        <f>SUM(D482:D496)</f>
        <v>1217</v>
      </c>
      <c r="E481" s="373">
        <f>D481/C481-1</f>
        <v>0.087</v>
      </c>
      <c r="F481" s="340" t="str">
        <f t="shared" si="15"/>
        <v>是</v>
      </c>
      <c r="G481" s="220" t="str">
        <f t="shared" si="16"/>
        <v>款</v>
      </c>
    </row>
    <row r="482" ht="36" customHeight="1" spans="1:7">
      <c r="A482" s="501" t="s">
        <v>915</v>
      </c>
      <c r="B482" s="502" t="s">
        <v>139</v>
      </c>
      <c r="C482" s="513">
        <v>281</v>
      </c>
      <c r="D482" s="514">
        <v>312</v>
      </c>
      <c r="E482" s="373">
        <f>D482/C482-1</f>
        <v>0.11</v>
      </c>
      <c r="F482" s="340" t="str">
        <f t="shared" si="15"/>
        <v>是</v>
      </c>
      <c r="G482" s="220" t="str">
        <f t="shared" si="16"/>
        <v>项</v>
      </c>
    </row>
    <row r="483" ht="36" customHeight="1" spans="1:7">
      <c r="A483" s="501" t="s">
        <v>916</v>
      </c>
      <c r="B483" s="502" t="s">
        <v>141</v>
      </c>
      <c r="C483" s="513">
        <v>19</v>
      </c>
      <c r="D483" s="514">
        <v>18</v>
      </c>
      <c r="E483" s="373">
        <f>D483/C483-1</f>
        <v>-0.053</v>
      </c>
      <c r="F483" s="340" t="str">
        <f t="shared" si="15"/>
        <v>是</v>
      </c>
      <c r="G483" s="220" t="str">
        <f t="shared" si="16"/>
        <v>项</v>
      </c>
    </row>
    <row r="484" ht="36" customHeight="1" spans="1:7">
      <c r="A484" s="501" t="s">
        <v>917</v>
      </c>
      <c r="B484" s="502" t="s">
        <v>143</v>
      </c>
      <c r="C484" s="513">
        <v>0</v>
      </c>
      <c r="D484" s="514">
        <v>0</v>
      </c>
      <c r="E484" s="373"/>
      <c r="F484" s="340" t="str">
        <f t="shared" si="15"/>
        <v>否</v>
      </c>
      <c r="G484" s="220" t="str">
        <f t="shared" si="16"/>
        <v>项</v>
      </c>
    </row>
    <row r="485" ht="36" customHeight="1" spans="1:7">
      <c r="A485" s="501" t="s">
        <v>918</v>
      </c>
      <c r="B485" s="502" t="s">
        <v>919</v>
      </c>
      <c r="C485" s="513">
        <v>49</v>
      </c>
      <c r="D485" s="514">
        <v>50</v>
      </c>
      <c r="E485" s="373">
        <f>D485/C485-1</f>
        <v>0.02</v>
      </c>
      <c r="F485" s="340" t="str">
        <f t="shared" si="15"/>
        <v>是</v>
      </c>
      <c r="G485" s="220" t="str">
        <f t="shared" si="16"/>
        <v>项</v>
      </c>
    </row>
    <row r="486" ht="36" customHeight="1" spans="1:7">
      <c r="A486" s="501" t="s">
        <v>920</v>
      </c>
      <c r="B486" s="502" t="s">
        <v>921</v>
      </c>
      <c r="C486" s="513">
        <v>0</v>
      </c>
      <c r="D486" s="514">
        <v>0</v>
      </c>
      <c r="E486" s="373"/>
      <c r="F486" s="340" t="str">
        <f t="shared" si="15"/>
        <v>否</v>
      </c>
      <c r="G486" s="220" t="str">
        <f t="shared" si="16"/>
        <v>项</v>
      </c>
    </row>
    <row r="487" ht="36" customHeight="1" spans="1:7">
      <c r="A487" s="501" t="s">
        <v>922</v>
      </c>
      <c r="B487" s="502" t="s">
        <v>923</v>
      </c>
      <c r="C487" s="513">
        <v>0</v>
      </c>
      <c r="D487" s="514">
        <v>0</v>
      </c>
      <c r="E487" s="373"/>
      <c r="F487" s="340" t="str">
        <f t="shared" si="15"/>
        <v>否</v>
      </c>
      <c r="G487" s="220" t="str">
        <f t="shared" si="16"/>
        <v>项</v>
      </c>
    </row>
    <row r="488" ht="36" customHeight="1" spans="1:7">
      <c r="A488" s="501" t="s">
        <v>924</v>
      </c>
      <c r="B488" s="502" t="s">
        <v>925</v>
      </c>
      <c r="C488" s="513">
        <v>0</v>
      </c>
      <c r="D488" s="514">
        <v>0</v>
      </c>
      <c r="E488" s="373"/>
      <c r="F488" s="340" t="str">
        <f t="shared" si="15"/>
        <v>否</v>
      </c>
      <c r="G488" s="220" t="str">
        <f t="shared" si="16"/>
        <v>项</v>
      </c>
    </row>
    <row r="489" ht="36" customHeight="1" spans="1:7">
      <c r="A489" s="501" t="s">
        <v>926</v>
      </c>
      <c r="B489" s="502" t="s">
        <v>927</v>
      </c>
      <c r="C489" s="513">
        <v>5</v>
      </c>
      <c r="D489" s="514">
        <v>5</v>
      </c>
      <c r="E489" s="373">
        <f>D489/C489-1</f>
        <v>0</v>
      </c>
      <c r="F489" s="340" t="str">
        <f t="shared" si="15"/>
        <v>是</v>
      </c>
      <c r="G489" s="220" t="str">
        <f t="shared" si="16"/>
        <v>项</v>
      </c>
    </row>
    <row r="490" ht="36" customHeight="1" spans="1:7">
      <c r="A490" s="501" t="s">
        <v>928</v>
      </c>
      <c r="B490" s="502" t="s">
        <v>929</v>
      </c>
      <c r="C490" s="513">
        <v>608</v>
      </c>
      <c r="D490" s="514">
        <v>692</v>
      </c>
      <c r="E490" s="373">
        <f>D490/C490-1</f>
        <v>0.138</v>
      </c>
      <c r="F490" s="340" t="str">
        <f t="shared" si="15"/>
        <v>是</v>
      </c>
      <c r="G490" s="220" t="str">
        <f t="shared" si="16"/>
        <v>项</v>
      </c>
    </row>
    <row r="491" ht="36" customHeight="1" spans="1:7">
      <c r="A491" s="501" t="s">
        <v>930</v>
      </c>
      <c r="B491" s="502" t="s">
        <v>931</v>
      </c>
      <c r="C491" s="512"/>
      <c r="D491" s="512"/>
      <c r="E491" s="373"/>
      <c r="F491" s="340" t="str">
        <f t="shared" si="15"/>
        <v>否</v>
      </c>
      <c r="G491" s="220" t="str">
        <f t="shared" si="16"/>
        <v>项</v>
      </c>
    </row>
    <row r="492" ht="36" customHeight="1" spans="1:7">
      <c r="A492" s="501" t="s">
        <v>932</v>
      </c>
      <c r="B492" s="502" t="s">
        <v>933</v>
      </c>
      <c r="C492" s="513">
        <v>52</v>
      </c>
      <c r="D492" s="514">
        <v>39</v>
      </c>
      <c r="E492" s="373">
        <f>D492/C492-1</f>
        <v>-0.25</v>
      </c>
      <c r="F492" s="340" t="str">
        <f t="shared" si="15"/>
        <v>是</v>
      </c>
      <c r="G492" s="220" t="str">
        <f t="shared" si="16"/>
        <v>项</v>
      </c>
    </row>
    <row r="493" ht="36" customHeight="1" spans="1:7">
      <c r="A493" s="501" t="s">
        <v>934</v>
      </c>
      <c r="B493" s="502" t="s">
        <v>935</v>
      </c>
      <c r="C493" s="513">
        <v>0</v>
      </c>
      <c r="D493" s="514">
        <v>0</v>
      </c>
      <c r="E493" s="373"/>
      <c r="F493" s="340" t="str">
        <f t="shared" si="15"/>
        <v>否</v>
      </c>
      <c r="G493" s="220" t="str">
        <f t="shared" si="16"/>
        <v>项</v>
      </c>
    </row>
    <row r="494" ht="36" customHeight="1" spans="1:7">
      <c r="A494" s="501" t="s">
        <v>936</v>
      </c>
      <c r="B494" s="502" t="s">
        <v>937</v>
      </c>
      <c r="C494" s="513">
        <v>31</v>
      </c>
      <c r="D494" s="514">
        <v>21</v>
      </c>
      <c r="E494" s="373">
        <f>D494/C494-1</f>
        <v>-0.323</v>
      </c>
      <c r="F494" s="340" t="str">
        <f t="shared" si="15"/>
        <v>是</v>
      </c>
      <c r="G494" s="220" t="str">
        <f t="shared" si="16"/>
        <v>项</v>
      </c>
    </row>
    <row r="495" ht="36" customHeight="1" spans="1:7">
      <c r="A495" s="501" t="s">
        <v>938</v>
      </c>
      <c r="B495" s="502" t="s">
        <v>939</v>
      </c>
      <c r="C495" s="513">
        <v>0</v>
      </c>
      <c r="D495" s="514">
        <v>0</v>
      </c>
      <c r="E495" s="373"/>
      <c r="F495" s="340" t="str">
        <f t="shared" si="15"/>
        <v>否</v>
      </c>
      <c r="G495" s="220" t="str">
        <f t="shared" si="16"/>
        <v>项</v>
      </c>
    </row>
    <row r="496" ht="36" customHeight="1" spans="1:7">
      <c r="A496" s="501" t="s">
        <v>940</v>
      </c>
      <c r="B496" s="502" t="s">
        <v>941</v>
      </c>
      <c r="C496" s="513">
        <v>75</v>
      </c>
      <c r="D496" s="514">
        <v>80</v>
      </c>
      <c r="E496" s="373">
        <f>D496/C496-1</f>
        <v>0.067</v>
      </c>
      <c r="F496" s="340" t="str">
        <f t="shared" si="15"/>
        <v>是</v>
      </c>
      <c r="G496" s="220" t="str">
        <f t="shared" si="16"/>
        <v>项</v>
      </c>
    </row>
    <row r="497" ht="36" customHeight="1" spans="1:7">
      <c r="A497" s="498" t="s">
        <v>942</v>
      </c>
      <c r="B497" s="499" t="s">
        <v>943</v>
      </c>
      <c r="C497" s="512">
        <f>SUM(C498:C504)</f>
        <v>3</v>
      </c>
      <c r="D497" s="512">
        <f>SUM(D498:D504)</f>
        <v>3</v>
      </c>
      <c r="E497" s="373">
        <f>D497/C497-1</f>
        <v>0</v>
      </c>
      <c r="F497" s="340" t="str">
        <f t="shared" si="15"/>
        <v>是</v>
      </c>
      <c r="G497" s="220" t="str">
        <f t="shared" si="16"/>
        <v>款</v>
      </c>
    </row>
    <row r="498" ht="36" customHeight="1" spans="1:7">
      <c r="A498" s="501" t="s">
        <v>944</v>
      </c>
      <c r="B498" s="502" t="s">
        <v>139</v>
      </c>
      <c r="C498" s="513">
        <v>0</v>
      </c>
      <c r="D498" s="514">
        <v>0</v>
      </c>
      <c r="E498" s="373"/>
      <c r="F498" s="340" t="str">
        <f t="shared" si="15"/>
        <v>否</v>
      </c>
      <c r="G498" s="220" t="str">
        <f t="shared" si="16"/>
        <v>项</v>
      </c>
    </row>
    <row r="499" ht="36" customHeight="1" spans="1:7">
      <c r="A499" s="501" t="s">
        <v>945</v>
      </c>
      <c r="B499" s="502" t="s">
        <v>141</v>
      </c>
      <c r="C499" s="513">
        <v>0</v>
      </c>
      <c r="D499" s="514">
        <v>0</v>
      </c>
      <c r="E499" s="373"/>
      <c r="F499" s="340" t="str">
        <f t="shared" si="15"/>
        <v>否</v>
      </c>
      <c r="G499" s="220" t="str">
        <f t="shared" si="16"/>
        <v>项</v>
      </c>
    </row>
    <row r="500" ht="36" customHeight="1" spans="1:7">
      <c r="A500" s="501" t="s">
        <v>946</v>
      </c>
      <c r="B500" s="502" t="s">
        <v>143</v>
      </c>
      <c r="C500" s="513">
        <v>0</v>
      </c>
      <c r="D500" s="514">
        <v>0</v>
      </c>
      <c r="E500" s="373"/>
      <c r="F500" s="340" t="str">
        <f t="shared" si="15"/>
        <v>否</v>
      </c>
      <c r="G500" s="220" t="str">
        <f t="shared" si="16"/>
        <v>项</v>
      </c>
    </row>
    <row r="501" ht="36" customHeight="1" spans="1:7">
      <c r="A501" s="501" t="s">
        <v>947</v>
      </c>
      <c r="B501" s="502" t="s">
        <v>948</v>
      </c>
      <c r="C501" s="513">
        <v>3</v>
      </c>
      <c r="D501" s="514">
        <v>3</v>
      </c>
      <c r="E501" s="373">
        <f>D501/C501-1</f>
        <v>0</v>
      </c>
      <c r="F501" s="340" t="str">
        <f t="shared" si="15"/>
        <v>是</v>
      </c>
      <c r="G501" s="220" t="str">
        <f t="shared" si="16"/>
        <v>项</v>
      </c>
    </row>
    <row r="502" ht="36" customHeight="1" spans="1:7">
      <c r="A502" s="501" t="s">
        <v>949</v>
      </c>
      <c r="B502" s="502" t="s">
        <v>950</v>
      </c>
      <c r="C502" s="511"/>
      <c r="D502" s="511"/>
      <c r="E502" s="373"/>
      <c r="F502" s="340" t="str">
        <f t="shared" si="15"/>
        <v>否</v>
      </c>
      <c r="G502" s="220" t="str">
        <f t="shared" si="16"/>
        <v>项</v>
      </c>
    </row>
    <row r="503" ht="36" customHeight="1" spans="1:7">
      <c r="A503" s="501" t="s">
        <v>951</v>
      </c>
      <c r="B503" s="502" t="s">
        <v>952</v>
      </c>
      <c r="C503" s="511">
        <v>0</v>
      </c>
      <c r="D503" s="511">
        <v>0</v>
      </c>
      <c r="E503" s="373"/>
      <c r="F503" s="340" t="str">
        <f t="shared" si="15"/>
        <v>否</v>
      </c>
      <c r="G503" s="220" t="str">
        <f t="shared" si="16"/>
        <v>项</v>
      </c>
    </row>
    <row r="504" ht="36" customHeight="1" spans="1:7">
      <c r="A504" s="501" t="s">
        <v>953</v>
      </c>
      <c r="B504" s="502" t="s">
        <v>954</v>
      </c>
      <c r="C504" s="511"/>
      <c r="D504" s="511"/>
      <c r="E504" s="373"/>
      <c r="F504" s="340" t="str">
        <f t="shared" si="15"/>
        <v>否</v>
      </c>
      <c r="G504" s="220" t="str">
        <f t="shared" si="16"/>
        <v>项</v>
      </c>
    </row>
    <row r="505" ht="36" customHeight="1" spans="1:7">
      <c r="A505" s="498" t="s">
        <v>955</v>
      </c>
      <c r="B505" s="499" t="s">
        <v>956</v>
      </c>
      <c r="C505" s="512">
        <f>SUM(C506:C515)</f>
        <v>116</v>
      </c>
      <c r="D505" s="512">
        <f>SUM(D506:D515)</f>
        <v>68</v>
      </c>
      <c r="E505" s="373">
        <f>D505/C505-1</f>
        <v>-0.414</v>
      </c>
      <c r="F505" s="340" t="str">
        <f t="shared" si="15"/>
        <v>是</v>
      </c>
      <c r="G505" s="220" t="str">
        <f t="shared" si="16"/>
        <v>款</v>
      </c>
    </row>
    <row r="506" ht="36" customHeight="1" spans="1:7">
      <c r="A506" s="501" t="s">
        <v>957</v>
      </c>
      <c r="B506" s="502" t="s">
        <v>139</v>
      </c>
      <c r="C506" s="513">
        <v>0</v>
      </c>
      <c r="D506" s="514">
        <v>0</v>
      </c>
      <c r="E506" s="373"/>
      <c r="F506" s="340" t="str">
        <f t="shared" si="15"/>
        <v>否</v>
      </c>
      <c r="G506" s="220" t="str">
        <f t="shared" si="16"/>
        <v>项</v>
      </c>
    </row>
    <row r="507" ht="36" customHeight="1" spans="1:7">
      <c r="A507" s="501" t="s">
        <v>958</v>
      </c>
      <c r="B507" s="502" t="s">
        <v>141</v>
      </c>
      <c r="C507" s="513">
        <v>0</v>
      </c>
      <c r="D507" s="514">
        <v>0</v>
      </c>
      <c r="E507" s="373"/>
      <c r="F507" s="340" t="str">
        <f t="shared" si="15"/>
        <v>否</v>
      </c>
      <c r="G507" s="220" t="str">
        <f t="shared" si="16"/>
        <v>项</v>
      </c>
    </row>
    <row r="508" ht="36" customHeight="1" spans="1:7">
      <c r="A508" s="501" t="s">
        <v>959</v>
      </c>
      <c r="B508" s="502" t="s">
        <v>143</v>
      </c>
      <c r="C508" s="513">
        <v>0</v>
      </c>
      <c r="D508" s="514">
        <v>0</v>
      </c>
      <c r="E508" s="373"/>
      <c r="F508" s="340" t="str">
        <f t="shared" si="15"/>
        <v>否</v>
      </c>
      <c r="G508" s="220" t="str">
        <f t="shared" si="16"/>
        <v>项</v>
      </c>
    </row>
    <row r="509" ht="36" customHeight="1" spans="1:7">
      <c r="A509" s="501" t="s">
        <v>960</v>
      </c>
      <c r="B509" s="502" t="s">
        <v>961</v>
      </c>
      <c r="C509" s="513">
        <v>0</v>
      </c>
      <c r="D509" s="514">
        <v>0</v>
      </c>
      <c r="E509" s="373"/>
      <c r="F509" s="340" t="str">
        <f t="shared" si="15"/>
        <v>否</v>
      </c>
      <c r="G509" s="220" t="str">
        <f t="shared" si="16"/>
        <v>项</v>
      </c>
    </row>
    <row r="510" ht="36" customHeight="1" spans="1:7">
      <c r="A510" s="501" t="s">
        <v>962</v>
      </c>
      <c r="B510" s="502" t="s">
        <v>963</v>
      </c>
      <c r="C510" s="513">
        <v>0</v>
      </c>
      <c r="D510" s="514">
        <v>0</v>
      </c>
      <c r="E510" s="373"/>
      <c r="F510" s="340" t="str">
        <f t="shared" si="15"/>
        <v>否</v>
      </c>
      <c r="G510" s="220" t="str">
        <f t="shared" si="16"/>
        <v>项</v>
      </c>
    </row>
    <row r="511" ht="36" customHeight="1" spans="1:7">
      <c r="A511" s="501" t="s">
        <v>964</v>
      </c>
      <c r="B511" s="502" t="s">
        <v>965</v>
      </c>
      <c r="C511" s="513">
        <v>0</v>
      </c>
      <c r="D511" s="514">
        <v>0</v>
      </c>
      <c r="E511" s="373"/>
      <c r="F511" s="340" t="str">
        <f t="shared" si="15"/>
        <v>否</v>
      </c>
      <c r="G511" s="220" t="str">
        <f t="shared" si="16"/>
        <v>项</v>
      </c>
    </row>
    <row r="512" ht="36" customHeight="1" spans="1:7">
      <c r="A512" s="501" t="s">
        <v>966</v>
      </c>
      <c r="B512" s="502" t="s">
        <v>967</v>
      </c>
      <c r="C512" s="513">
        <v>88</v>
      </c>
      <c r="D512" s="514">
        <v>40</v>
      </c>
      <c r="E512" s="373">
        <f>D512/C512-1</f>
        <v>-0.545</v>
      </c>
      <c r="F512" s="340" t="str">
        <f t="shared" si="15"/>
        <v>是</v>
      </c>
      <c r="G512" s="220" t="str">
        <f t="shared" si="16"/>
        <v>项</v>
      </c>
    </row>
    <row r="513" ht="36" customHeight="1" spans="1:7">
      <c r="A513" s="501" t="s">
        <v>968</v>
      </c>
      <c r="B513" s="502" t="s">
        <v>969</v>
      </c>
      <c r="C513" s="513">
        <v>28</v>
      </c>
      <c r="D513" s="514">
        <v>28</v>
      </c>
      <c r="E513" s="373">
        <f>D513/C513-1</f>
        <v>0</v>
      </c>
      <c r="F513" s="340" t="str">
        <f t="shared" si="15"/>
        <v>是</v>
      </c>
      <c r="G513" s="220" t="str">
        <f t="shared" si="16"/>
        <v>项</v>
      </c>
    </row>
    <row r="514" ht="36" customHeight="1" spans="1:7">
      <c r="A514" s="501" t="s">
        <v>970</v>
      </c>
      <c r="B514" s="502" t="s">
        <v>971</v>
      </c>
      <c r="C514" s="511"/>
      <c r="D514" s="511"/>
      <c r="E514" s="373"/>
      <c r="F514" s="340" t="str">
        <f t="shared" si="15"/>
        <v>否</v>
      </c>
      <c r="G514" s="220" t="str">
        <f t="shared" si="16"/>
        <v>项</v>
      </c>
    </row>
    <row r="515" ht="36" customHeight="1" spans="1:7">
      <c r="A515" s="501" t="s">
        <v>972</v>
      </c>
      <c r="B515" s="502" t="s">
        <v>973</v>
      </c>
      <c r="C515" s="511"/>
      <c r="D515" s="511"/>
      <c r="E515" s="373"/>
      <c r="F515" s="340" t="str">
        <f t="shared" si="15"/>
        <v>否</v>
      </c>
      <c r="G515" s="220" t="str">
        <f t="shared" si="16"/>
        <v>项</v>
      </c>
    </row>
    <row r="516" ht="36" customHeight="1" spans="1:7">
      <c r="A516" s="498" t="s">
        <v>974</v>
      </c>
      <c r="B516" s="499" t="s">
        <v>975</v>
      </c>
      <c r="C516" s="500"/>
      <c r="D516" s="500"/>
      <c r="E516" s="373"/>
      <c r="F516" s="340" t="str">
        <f t="shared" ref="F516:F579" si="17">IF(LEN(A516)=3,"是",IF(B516&lt;&gt;"",IF(SUM(C516:D516)&lt;&gt;0,"是","否"),"是"))</f>
        <v>否</v>
      </c>
      <c r="G516" s="220" t="str">
        <f t="shared" ref="G516:G579" si="18">IF(LEN(A516)=3,"类",IF(LEN(A516)=5,"款","项"))</f>
        <v>款</v>
      </c>
    </row>
    <row r="517" ht="36" customHeight="1" spans="1:7">
      <c r="A517" s="501" t="s">
        <v>976</v>
      </c>
      <c r="B517" s="502" t="s">
        <v>139</v>
      </c>
      <c r="C517" s="511">
        <v>0</v>
      </c>
      <c r="D517" s="511">
        <v>0</v>
      </c>
      <c r="E517" s="373"/>
      <c r="F517" s="340" t="str">
        <f t="shared" si="17"/>
        <v>否</v>
      </c>
      <c r="G517" s="220" t="str">
        <f t="shared" si="18"/>
        <v>项</v>
      </c>
    </row>
    <row r="518" ht="36" customHeight="1" spans="1:7">
      <c r="A518" s="501" t="s">
        <v>977</v>
      </c>
      <c r="B518" s="502" t="s">
        <v>141</v>
      </c>
      <c r="C518" s="511">
        <v>0</v>
      </c>
      <c r="D518" s="511">
        <v>0</v>
      </c>
      <c r="E518" s="373"/>
      <c r="F518" s="340" t="str">
        <f t="shared" si="17"/>
        <v>否</v>
      </c>
      <c r="G518" s="220" t="str">
        <f t="shared" si="18"/>
        <v>项</v>
      </c>
    </row>
    <row r="519" ht="36" customHeight="1" spans="1:7">
      <c r="A519" s="501" t="s">
        <v>978</v>
      </c>
      <c r="B519" s="502" t="s">
        <v>143</v>
      </c>
      <c r="C519" s="511">
        <v>0</v>
      </c>
      <c r="D519" s="511">
        <v>0</v>
      </c>
      <c r="E519" s="373"/>
      <c r="F519" s="340" t="str">
        <f t="shared" si="17"/>
        <v>否</v>
      </c>
      <c r="G519" s="220" t="str">
        <f t="shared" si="18"/>
        <v>项</v>
      </c>
    </row>
    <row r="520" ht="36" customHeight="1" spans="1:7">
      <c r="A520" s="501" t="s">
        <v>979</v>
      </c>
      <c r="B520" s="502" t="s">
        <v>980</v>
      </c>
      <c r="C520" s="511">
        <v>0</v>
      </c>
      <c r="D520" s="511">
        <v>0</v>
      </c>
      <c r="E520" s="373"/>
      <c r="F520" s="340" t="str">
        <f t="shared" si="17"/>
        <v>否</v>
      </c>
      <c r="G520" s="220" t="str">
        <f t="shared" si="18"/>
        <v>项</v>
      </c>
    </row>
    <row r="521" ht="36" customHeight="1" spans="1:7">
      <c r="A521" s="501" t="s">
        <v>981</v>
      </c>
      <c r="B521" s="502" t="s">
        <v>982</v>
      </c>
      <c r="C521" s="511"/>
      <c r="D521" s="511"/>
      <c r="E521" s="373"/>
      <c r="F521" s="340" t="str">
        <f t="shared" si="17"/>
        <v>否</v>
      </c>
      <c r="G521" s="220" t="str">
        <f t="shared" si="18"/>
        <v>项</v>
      </c>
    </row>
    <row r="522" ht="36" customHeight="1" spans="1:7">
      <c r="A522" s="501" t="s">
        <v>983</v>
      </c>
      <c r="B522" s="502" t="s">
        <v>984</v>
      </c>
      <c r="C522" s="511">
        <v>0</v>
      </c>
      <c r="D522" s="511">
        <v>0</v>
      </c>
      <c r="E522" s="373"/>
      <c r="F522" s="340" t="str">
        <f t="shared" si="17"/>
        <v>否</v>
      </c>
      <c r="G522" s="220" t="str">
        <f t="shared" si="18"/>
        <v>项</v>
      </c>
    </row>
    <row r="523" ht="36" customHeight="1" spans="1:7">
      <c r="A523" s="501" t="s">
        <v>985</v>
      </c>
      <c r="B523" s="502" t="s">
        <v>986</v>
      </c>
      <c r="C523" s="511"/>
      <c r="D523" s="511"/>
      <c r="E523" s="373"/>
      <c r="F523" s="340" t="str">
        <f t="shared" si="17"/>
        <v>否</v>
      </c>
      <c r="G523" s="220" t="str">
        <f t="shared" si="18"/>
        <v>项</v>
      </c>
    </row>
    <row r="524" ht="36" customHeight="1" spans="1:7">
      <c r="A524" s="501" t="s">
        <v>987</v>
      </c>
      <c r="B524" s="502" t="s">
        <v>988</v>
      </c>
      <c r="C524" s="511">
        <v>0</v>
      </c>
      <c r="D524" s="511">
        <v>0</v>
      </c>
      <c r="E524" s="373"/>
      <c r="F524" s="340" t="str">
        <f t="shared" si="17"/>
        <v>否</v>
      </c>
      <c r="G524" s="220" t="str">
        <f t="shared" si="18"/>
        <v>项</v>
      </c>
    </row>
    <row r="525" ht="36" customHeight="1" spans="1:7">
      <c r="A525" s="498" t="s">
        <v>989</v>
      </c>
      <c r="B525" s="499" t="s">
        <v>990</v>
      </c>
      <c r="C525" s="512">
        <f>SUM(C526:C535)</f>
        <v>413</v>
      </c>
      <c r="D525" s="512">
        <f>SUM(D526:D535)</f>
        <v>401</v>
      </c>
      <c r="E525" s="373">
        <f>D525/C525-1</f>
        <v>-0.029</v>
      </c>
      <c r="F525" s="340" t="str">
        <f t="shared" si="17"/>
        <v>是</v>
      </c>
      <c r="G525" s="220" t="str">
        <f t="shared" si="18"/>
        <v>款</v>
      </c>
    </row>
    <row r="526" ht="36" customHeight="1" spans="1:7">
      <c r="A526" s="501" t="s">
        <v>991</v>
      </c>
      <c r="B526" s="502" t="s">
        <v>139</v>
      </c>
      <c r="C526" s="513">
        <v>0</v>
      </c>
      <c r="D526" s="514">
        <v>0</v>
      </c>
      <c r="E526" s="373"/>
      <c r="F526" s="340" t="str">
        <f t="shared" si="17"/>
        <v>否</v>
      </c>
      <c r="G526" s="220" t="str">
        <f t="shared" si="18"/>
        <v>项</v>
      </c>
    </row>
    <row r="527" ht="36" customHeight="1" spans="1:7">
      <c r="A527" s="501" t="s">
        <v>992</v>
      </c>
      <c r="B527" s="502" t="s">
        <v>141</v>
      </c>
      <c r="C527" s="513">
        <v>36</v>
      </c>
      <c r="D527" s="514">
        <v>30</v>
      </c>
      <c r="E527" s="373">
        <f>D527/C527-1</f>
        <v>-0.167</v>
      </c>
      <c r="F527" s="340" t="str">
        <f t="shared" si="17"/>
        <v>是</v>
      </c>
      <c r="G527" s="220" t="str">
        <f t="shared" si="18"/>
        <v>项</v>
      </c>
    </row>
    <row r="528" ht="36" customHeight="1" spans="1:7">
      <c r="A528" s="501" t="s">
        <v>993</v>
      </c>
      <c r="B528" s="502" t="s">
        <v>143</v>
      </c>
      <c r="C528" s="513">
        <v>260</v>
      </c>
      <c r="D528" s="514">
        <v>265</v>
      </c>
      <c r="E528" s="373">
        <f>D528/C528-1</f>
        <v>0.019</v>
      </c>
      <c r="F528" s="340" t="str">
        <f t="shared" si="17"/>
        <v>是</v>
      </c>
      <c r="G528" s="220" t="str">
        <f t="shared" si="18"/>
        <v>项</v>
      </c>
    </row>
    <row r="529" ht="36" customHeight="1" spans="1:7">
      <c r="A529" s="501" t="s">
        <v>994</v>
      </c>
      <c r="B529" s="502" t="s">
        <v>995</v>
      </c>
      <c r="C529" s="516"/>
      <c r="D529" s="516"/>
      <c r="E529" s="373"/>
      <c r="F529" s="340" t="str">
        <f>IF(LEN(A529)=3,"是",IF(B529&lt;&gt;"",IF(SUM(C532:D532)&lt;&gt;0,"是","否"),"是"))</f>
        <v>是</v>
      </c>
      <c r="G529" s="220" t="str">
        <f t="shared" si="18"/>
        <v>项</v>
      </c>
    </row>
    <row r="530" ht="36" customHeight="1" spans="1:7">
      <c r="A530" s="501" t="s">
        <v>996</v>
      </c>
      <c r="B530" s="502" t="s">
        <v>997</v>
      </c>
      <c r="C530" s="516"/>
      <c r="D530" s="516"/>
      <c r="E530" s="373"/>
      <c r="F530" s="340" t="str">
        <f>IF(LEN(A530)=3,"是",IF(B530&lt;&gt;"",IF(SUM(C533:D533)&lt;&gt;0,"是","否"),"是"))</f>
        <v>否</v>
      </c>
      <c r="G530" s="220" t="str">
        <f t="shared" si="18"/>
        <v>项</v>
      </c>
    </row>
    <row r="531" ht="36" customHeight="1" spans="1:7">
      <c r="A531" s="501" t="s">
        <v>998</v>
      </c>
      <c r="B531" s="502" t="s">
        <v>999</v>
      </c>
      <c r="C531" s="516"/>
      <c r="D531" s="516"/>
      <c r="E531" s="373"/>
      <c r="F531" s="340" t="str">
        <f>IF(LEN(A531)=3,"是",IF(B531&lt;&gt;"",IF(SUM(C534:D534)&lt;&gt;0,"是","否"),"是"))</f>
        <v>是</v>
      </c>
      <c r="G531" s="220" t="str">
        <f t="shared" si="18"/>
        <v>项</v>
      </c>
    </row>
    <row r="532" ht="36" customHeight="1" spans="1:7">
      <c r="A532" s="522" t="s">
        <v>1000</v>
      </c>
      <c r="B532" s="502" t="s">
        <v>1001</v>
      </c>
      <c r="C532" s="513">
        <v>24</v>
      </c>
      <c r="D532" s="514">
        <v>24</v>
      </c>
      <c r="E532" s="373">
        <f>D532/C532-1</f>
        <v>0</v>
      </c>
      <c r="F532" s="340" t="str">
        <f>IF(LEN(A532)=3,"是",IF(B532&lt;&gt;"",IF(SUM(C535:D535)&lt;&gt;0,"是","否"),"是"))</f>
        <v>是</v>
      </c>
      <c r="G532" s="220" t="str">
        <f t="shared" si="18"/>
        <v>项</v>
      </c>
    </row>
    <row r="533" ht="36" customHeight="1" spans="1:7">
      <c r="A533" s="522" t="s">
        <v>1002</v>
      </c>
      <c r="B533" s="502" t="s">
        <v>1003</v>
      </c>
      <c r="C533" s="512"/>
      <c r="D533" s="512"/>
      <c r="E533" s="373"/>
      <c r="F533" s="340" t="e">
        <f>IF(LEN(A533)=3,"是",IF(B533&lt;&gt;"",IF(SUM(#REF!)&lt;&gt;0,"是","否"),"是"))</f>
        <v>#REF!</v>
      </c>
      <c r="G533" s="220" t="str">
        <f t="shared" si="18"/>
        <v>项</v>
      </c>
    </row>
    <row r="534" ht="36" customHeight="1" spans="1:7">
      <c r="A534" s="501" t="s">
        <v>1004</v>
      </c>
      <c r="B534" s="502" t="s">
        <v>1005</v>
      </c>
      <c r="C534" s="523">
        <v>1</v>
      </c>
      <c r="D534" s="523"/>
      <c r="E534" s="373">
        <f>D534/C534-1</f>
        <v>-1</v>
      </c>
      <c r="F534" s="340" t="e">
        <f>IF(LEN(A534)=3,"是",IF(B534&lt;&gt;"",IF(SUM(#REF!)&lt;&gt;0,"是","否"),"是"))</f>
        <v>#REF!</v>
      </c>
      <c r="G534" s="220" t="str">
        <f t="shared" si="18"/>
        <v>项</v>
      </c>
    </row>
    <row r="535" ht="36" customHeight="1" spans="1:7">
      <c r="A535" s="498" t="s">
        <v>1006</v>
      </c>
      <c r="B535" s="499" t="s">
        <v>1007</v>
      </c>
      <c r="C535" s="512">
        <f>SUM(C536:C538)</f>
        <v>92</v>
      </c>
      <c r="D535" s="512">
        <f>SUM(D536:D538)</f>
        <v>82</v>
      </c>
      <c r="E535" s="373">
        <f>D535/C535-1</f>
        <v>-0.109</v>
      </c>
      <c r="F535" s="340" t="e">
        <f>IF(LEN(A535)=3,"是",IF(B535&lt;&gt;"",IF(SUM(#REF!)&lt;&gt;0,"是","否"),"是"))</f>
        <v>#REF!</v>
      </c>
      <c r="G535" s="220" t="str">
        <f t="shared" si="18"/>
        <v>款</v>
      </c>
    </row>
    <row r="536" ht="36" customHeight="1" spans="1:7">
      <c r="A536" s="501" t="s">
        <v>1008</v>
      </c>
      <c r="B536" s="502" t="s">
        <v>1009</v>
      </c>
      <c r="C536" s="512"/>
      <c r="D536" s="512"/>
      <c r="E536" s="373"/>
      <c r="F536" s="340" t="str">
        <f t="shared" si="17"/>
        <v>否</v>
      </c>
      <c r="G536" s="220" t="str">
        <f t="shared" si="18"/>
        <v>项</v>
      </c>
    </row>
    <row r="537" ht="36" customHeight="1" spans="1:7">
      <c r="A537" s="501" t="s">
        <v>1010</v>
      </c>
      <c r="B537" s="502" t="s">
        <v>1011</v>
      </c>
      <c r="C537" s="512"/>
      <c r="D537" s="512"/>
      <c r="E537" s="373"/>
      <c r="F537" s="340" t="str">
        <f t="shared" si="17"/>
        <v>否</v>
      </c>
      <c r="G537" s="220" t="str">
        <f t="shared" si="18"/>
        <v>项</v>
      </c>
    </row>
    <row r="538" ht="36" customHeight="1" spans="1:7">
      <c r="A538" s="501" t="s">
        <v>1012</v>
      </c>
      <c r="B538" s="502" t="s">
        <v>1013</v>
      </c>
      <c r="C538" s="513">
        <v>92</v>
      </c>
      <c r="D538" s="514">
        <v>82</v>
      </c>
      <c r="E538" s="373">
        <f>D538/C538-1</f>
        <v>-0.109</v>
      </c>
      <c r="F538" s="340" t="str">
        <f t="shared" si="17"/>
        <v>是</v>
      </c>
      <c r="G538" s="220" t="str">
        <f t="shared" si="18"/>
        <v>项</v>
      </c>
    </row>
    <row r="539" ht="36" customHeight="1" spans="1:7">
      <c r="A539" s="507" t="s">
        <v>1014</v>
      </c>
      <c r="B539" s="508" t="s">
        <v>519</v>
      </c>
      <c r="C539" s="509"/>
      <c r="D539" s="509"/>
      <c r="E539" s="373"/>
      <c r="F539" s="340" t="str">
        <f t="shared" si="17"/>
        <v>否</v>
      </c>
      <c r="G539" s="220" t="str">
        <f t="shared" si="18"/>
        <v>项</v>
      </c>
    </row>
    <row r="540" ht="36" customHeight="1" spans="1:7">
      <c r="A540" s="495" t="s">
        <v>83</v>
      </c>
      <c r="B540" s="496" t="s">
        <v>84</v>
      </c>
      <c r="C540" s="524">
        <v>26348</v>
      </c>
      <c r="D540" s="524">
        <v>31616</v>
      </c>
      <c r="E540" s="373">
        <f>D540/C540-1</f>
        <v>0.2</v>
      </c>
      <c r="F540" s="340" t="str">
        <f t="shared" si="17"/>
        <v>是</v>
      </c>
      <c r="G540" s="220" t="str">
        <f t="shared" si="18"/>
        <v>类</v>
      </c>
    </row>
    <row r="541" ht="36" customHeight="1" spans="1:7">
      <c r="A541" s="498" t="s">
        <v>1015</v>
      </c>
      <c r="B541" s="499" t="s">
        <v>1016</v>
      </c>
      <c r="C541" s="512">
        <f>SUM(C542:C559)</f>
        <v>1037</v>
      </c>
      <c r="D541" s="512">
        <f>SUM(D542:D559)</f>
        <v>1093</v>
      </c>
      <c r="E541" s="373">
        <f>D541/C541-1</f>
        <v>0.054</v>
      </c>
      <c r="F541" s="340" t="str">
        <f t="shared" si="17"/>
        <v>是</v>
      </c>
      <c r="G541" s="220" t="str">
        <f t="shared" si="18"/>
        <v>款</v>
      </c>
    </row>
    <row r="542" ht="36" customHeight="1" spans="1:7">
      <c r="A542" s="501" t="s">
        <v>1017</v>
      </c>
      <c r="B542" s="502" t="s">
        <v>139</v>
      </c>
      <c r="C542" s="513">
        <v>663</v>
      </c>
      <c r="D542" s="514">
        <v>701</v>
      </c>
      <c r="E542" s="373">
        <f>D542/C542-1</f>
        <v>0.057</v>
      </c>
      <c r="F542" s="340" t="str">
        <f t="shared" si="17"/>
        <v>是</v>
      </c>
      <c r="G542" s="220" t="str">
        <f t="shared" si="18"/>
        <v>项</v>
      </c>
    </row>
    <row r="543" ht="36" customHeight="1" spans="1:7">
      <c r="A543" s="501" t="s">
        <v>1018</v>
      </c>
      <c r="B543" s="502" t="s">
        <v>141</v>
      </c>
      <c r="C543" s="513">
        <v>9</v>
      </c>
      <c r="D543" s="514">
        <v>9</v>
      </c>
      <c r="E543" s="373">
        <f>D543/C543-1</f>
        <v>0</v>
      </c>
      <c r="F543" s="340" t="str">
        <f t="shared" si="17"/>
        <v>是</v>
      </c>
      <c r="G543" s="220" t="str">
        <f t="shared" si="18"/>
        <v>项</v>
      </c>
    </row>
    <row r="544" ht="36" customHeight="1" spans="1:7">
      <c r="A544" s="501" t="s">
        <v>1019</v>
      </c>
      <c r="B544" s="502" t="s">
        <v>143</v>
      </c>
      <c r="C544" s="525">
        <v>348</v>
      </c>
      <c r="D544" s="526">
        <v>366</v>
      </c>
      <c r="E544" s="373">
        <f>D544/C544-1</f>
        <v>0.052</v>
      </c>
      <c r="F544" s="340" t="str">
        <f t="shared" si="17"/>
        <v>是</v>
      </c>
      <c r="G544" s="220" t="str">
        <f t="shared" si="18"/>
        <v>项</v>
      </c>
    </row>
    <row r="545" ht="36" customHeight="1" spans="1:7">
      <c r="A545" s="501" t="s">
        <v>1020</v>
      </c>
      <c r="B545" s="502" t="s">
        <v>1021</v>
      </c>
      <c r="C545" s="525">
        <v>0</v>
      </c>
      <c r="D545" s="526">
        <v>0</v>
      </c>
      <c r="E545" s="373"/>
      <c r="F545" s="340" t="str">
        <f t="shared" si="17"/>
        <v>否</v>
      </c>
      <c r="G545" s="220" t="str">
        <f t="shared" si="18"/>
        <v>项</v>
      </c>
    </row>
    <row r="546" ht="36" customHeight="1" spans="1:7">
      <c r="A546" s="501" t="s">
        <v>1022</v>
      </c>
      <c r="B546" s="502" t="s">
        <v>1023</v>
      </c>
      <c r="C546" s="525">
        <v>0</v>
      </c>
      <c r="D546" s="526">
        <v>0</v>
      </c>
      <c r="E546" s="373"/>
      <c r="F546" s="340" t="str">
        <f t="shared" si="17"/>
        <v>否</v>
      </c>
      <c r="G546" s="220" t="str">
        <f t="shared" si="18"/>
        <v>项</v>
      </c>
    </row>
    <row r="547" ht="36" customHeight="1" spans="1:7">
      <c r="A547" s="501" t="s">
        <v>1024</v>
      </c>
      <c r="B547" s="502" t="s">
        <v>1025</v>
      </c>
      <c r="C547" s="525">
        <v>0</v>
      </c>
      <c r="D547" s="526">
        <v>0</v>
      </c>
      <c r="E547" s="373"/>
      <c r="F547" s="340" t="str">
        <f t="shared" si="17"/>
        <v>否</v>
      </c>
      <c r="G547" s="220" t="str">
        <f t="shared" si="18"/>
        <v>项</v>
      </c>
    </row>
    <row r="548" ht="36" customHeight="1" spans="1:7">
      <c r="A548" s="501" t="s">
        <v>1026</v>
      </c>
      <c r="B548" s="502" t="s">
        <v>1027</v>
      </c>
      <c r="C548" s="525">
        <v>10</v>
      </c>
      <c r="D548" s="526">
        <v>10</v>
      </c>
      <c r="E548" s="373">
        <f>D548/C548-1</f>
        <v>0</v>
      </c>
      <c r="F548" s="340" t="str">
        <f t="shared" si="17"/>
        <v>是</v>
      </c>
      <c r="G548" s="220" t="str">
        <f t="shared" si="18"/>
        <v>项</v>
      </c>
    </row>
    <row r="549" ht="36" customHeight="1" spans="1:7">
      <c r="A549" s="501" t="s">
        <v>1028</v>
      </c>
      <c r="B549" s="502" t="s">
        <v>240</v>
      </c>
      <c r="C549" s="525">
        <v>7</v>
      </c>
      <c r="D549" s="526">
        <v>7</v>
      </c>
      <c r="E549" s="373">
        <f>D549/C549-1</f>
        <v>0</v>
      </c>
      <c r="F549" s="340" t="str">
        <f t="shared" si="17"/>
        <v>是</v>
      </c>
      <c r="G549" s="220" t="str">
        <f t="shared" si="18"/>
        <v>项</v>
      </c>
    </row>
    <row r="550" ht="36" customHeight="1" spans="1:7">
      <c r="A550" s="501" t="s">
        <v>1029</v>
      </c>
      <c r="B550" s="502" t="s">
        <v>1030</v>
      </c>
      <c r="C550" s="525">
        <v>0</v>
      </c>
      <c r="D550" s="526">
        <v>0</v>
      </c>
      <c r="E550" s="373"/>
      <c r="F550" s="340" t="str">
        <f t="shared" si="17"/>
        <v>否</v>
      </c>
      <c r="G550" s="220" t="str">
        <f t="shared" si="18"/>
        <v>项</v>
      </c>
    </row>
    <row r="551" ht="36" customHeight="1" spans="1:7">
      <c r="A551" s="501" t="s">
        <v>1031</v>
      </c>
      <c r="B551" s="502" t="s">
        <v>1032</v>
      </c>
      <c r="C551" s="525">
        <v>0</v>
      </c>
      <c r="D551" s="526">
        <v>0</v>
      </c>
      <c r="E551" s="373"/>
      <c r="F551" s="340" t="str">
        <f t="shared" si="17"/>
        <v>否</v>
      </c>
      <c r="G551" s="220" t="str">
        <f t="shared" si="18"/>
        <v>项</v>
      </c>
    </row>
    <row r="552" ht="36" customHeight="1" spans="1:7">
      <c r="A552" s="501" t="s">
        <v>1033</v>
      </c>
      <c r="B552" s="502" t="s">
        <v>1034</v>
      </c>
      <c r="C552" s="525">
        <v>0</v>
      </c>
      <c r="D552" s="526">
        <v>0</v>
      </c>
      <c r="E552" s="373"/>
      <c r="F552" s="340" t="str">
        <f t="shared" si="17"/>
        <v>否</v>
      </c>
      <c r="G552" s="220" t="str">
        <f t="shared" si="18"/>
        <v>项</v>
      </c>
    </row>
    <row r="553" ht="36" customHeight="1" spans="1:7">
      <c r="A553" s="501" t="s">
        <v>1035</v>
      </c>
      <c r="B553" s="502" t="s">
        <v>1036</v>
      </c>
      <c r="C553" s="525">
        <v>0</v>
      </c>
      <c r="D553" s="526">
        <v>0</v>
      </c>
      <c r="E553" s="373"/>
      <c r="F553" s="340" t="str">
        <f t="shared" si="17"/>
        <v>否</v>
      </c>
      <c r="G553" s="220" t="str">
        <f t="shared" si="18"/>
        <v>项</v>
      </c>
    </row>
    <row r="554" ht="36" customHeight="1" spans="1:7">
      <c r="A554" s="504">
        <v>2080113</v>
      </c>
      <c r="B554" s="521" t="s">
        <v>306</v>
      </c>
      <c r="C554" s="525">
        <v>0</v>
      </c>
      <c r="D554" s="526">
        <v>0</v>
      </c>
      <c r="E554" s="373"/>
      <c r="F554" s="340" t="str">
        <f t="shared" si="17"/>
        <v>否</v>
      </c>
      <c r="G554" s="220" t="str">
        <f t="shared" si="18"/>
        <v>项</v>
      </c>
    </row>
    <row r="555" ht="36" customHeight="1" spans="1:7">
      <c r="A555" s="504">
        <v>2080114</v>
      </c>
      <c r="B555" s="521" t="s">
        <v>308</v>
      </c>
      <c r="C555" s="525">
        <v>0</v>
      </c>
      <c r="D555" s="526">
        <v>0</v>
      </c>
      <c r="E555" s="373"/>
      <c r="F555" s="340" t="str">
        <f t="shared" si="17"/>
        <v>否</v>
      </c>
      <c r="G555" s="220" t="str">
        <f t="shared" si="18"/>
        <v>项</v>
      </c>
    </row>
    <row r="556" ht="36" customHeight="1" spans="1:7">
      <c r="A556" s="504">
        <v>2080115</v>
      </c>
      <c r="B556" s="521" t="s">
        <v>310</v>
      </c>
      <c r="C556" s="525">
        <v>0</v>
      </c>
      <c r="D556" s="526">
        <v>0</v>
      </c>
      <c r="E556" s="373"/>
      <c r="F556" s="340" t="str">
        <f t="shared" si="17"/>
        <v>否</v>
      </c>
      <c r="G556" s="220" t="str">
        <f t="shared" si="18"/>
        <v>项</v>
      </c>
    </row>
    <row r="557" ht="36" customHeight="1" spans="1:7">
      <c r="A557" s="504">
        <v>2080116</v>
      </c>
      <c r="B557" s="521" t="s">
        <v>312</v>
      </c>
      <c r="C557" s="525">
        <v>0</v>
      </c>
      <c r="D557" s="526">
        <v>0</v>
      </c>
      <c r="E557" s="373"/>
      <c r="F557" s="340" t="str">
        <f t="shared" si="17"/>
        <v>否</v>
      </c>
      <c r="G557" s="220" t="str">
        <f t="shared" si="18"/>
        <v>项</v>
      </c>
    </row>
    <row r="558" ht="36" customHeight="1" spans="1:7">
      <c r="A558" s="504">
        <v>2080150</v>
      </c>
      <c r="B558" s="521" t="s">
        <v>157</v>
      </c>
      <c r="C558" s="525">
        <v>0</v>
      </c>
      <c r="D558" s="526">
        <v>0</v>
      </c>
      <c r="E558" s="373"/>
      <c r="F558" s="340" t="str">
        <f t="shared" si="17"/>
        <v>否</v>
      </c>
      <c r="G558" s="220" t="str">
        <f t="shared" si="18"/>
        <v>项</v>
      </c>
    </row>
    <row r="559" ht="36" customHeight="1" spans="1:7">
      <c r="A559" s="501" t="s">
        <v>1037</v>
      </c>
      <c r="B559" s="502" t="s">
        <v>1038</v>
      </c>
      <c r="C559" s="525">
        <v>0</v>
      </c>
      <c r="D559" s="526">
        <v>0</v>
      </c>
      <c r="E559" s="373"/>
      <c r="F559" s="340" t="str">
        <f t="shared" si="17"/>
        <v>否</v>
      </c>
      <c r="G559" s="220" t="str">
        <f t="shared" si="18"/>
        <v>项</v>
      </c>
    </row>
    <row r="560" ht="36" customHeight="1" spans="1:7">
      <c r="A560" s="498" t="s">
        <v>1039</v>
      </c>
      <c r="B560" s="499" t="s">
        <v>1040</v>
      </c>
      <c r="C560" s="512">
        <f>SUM(C561:C567)</f>
        <v>1022</v>
      </c>
      <c r="D560" s="512">
        <f>SUM(D561:D567)</f>
        <v>1106</v>
      </c>
      <c r="E560" s="373">
        <f>D560/C560-1</f>
        <v>0.082</v>
      </c>
      <c r="F560" s="340" t="str">
        <f t="shared" si="17"/>
        <v>是</v>
      </c>
      <c r="G560" s="220" t="str">
        <f t="shared" si="18"/>
        <v>款</v>
      </c>
    </row>
    <row r="561" ht="36" customHeight="1" spans="1:7">
      <c r="A561" s="501" t="s">
        <v>1041</v>
      </c>
      <c r="B561" s="502" t="s">
        <v>139</v>
      </c>
      <c r="C561" s="525">
        <v>559</v>
      </c>
      <c r="D561" s="526">
        <v>612</v>
      </c>
      <c r="E561" s="373">
        <f>D561/C561-1</f>
        <v>0.095</v>
      </c>
      <c r="F561" s="340" t="str">
        <f t="shared" si="17"/>
        <v>是</v>
      </c>
      <c r="G561" s="220" t="str">
        <f t="shared" si="18"/>
        <v>项</v>
      </c>
    </row>
    <row r="562" ht="36" customHeight="1" spans="1:7">
      <c r="A562" s="501" t="s">
        <v>1042</v>
      </c>
      <c r="B562" s="502" t="s">
        <v>141</v>
      </c>
      <c r="C562" s="525">
        <v>263</v>
      </c>
      <c r="D562" s="526">
        <v>286</v>
      </c>
      <c r="E562" s="373">
        <f>D562/C562-1</f>
        <v>0.087</v>
      </c>
      <c r="F562" s="340" t="str">
        <f t="shared" si="17"/>
        <v>是</v>
      </c>
      <c r="G562" s="220" t="str">
        <f t="shared" si="18"/>
        <v>项</v>
      </c>
    </row>
    <row r="563" ht="36" customHeight="1" spans="1:7">
      <c r="A563" s="501" t="s">
        <v>1043</v>
      </c>
      <c r="B563" s="502" t="s">
        <v>143</v>
      </c>
      <c r="C563" s="525">
        <v>0</v>
      </c>
      <c r="D563" s="526">
        <v>0</v>
      </c>
      <c r="E563" s="373"/>
      <c r="F563" s="340" t="str">
        <f t="shared" si="17"/>
        <v>否</v>
      </c>
      <c r="G563" s="220" t="str">
        <f t="shared" si="18"/>
        <v>项</v>
      </c>
    </row>
    <row r="564" ht="36" customHeight="1" spans="1:7">
      <c r="A564" s="501" t="s">
        <v>1044</v>
      </c>
      <c r="B564" s="502" t="s">
        <v>1045</v>
      </c>
      <c r="C564" s="525">
        <v>0</v>
      </c>
      <c r="D564" s="526">
        <v>0</v>
      </c>
      <c r="E564" s="373"/>
      <c r="F564" s="340" t="str">
        <f t="shared" si="17"/>
        <v>否</v>
      </c>
      <c r="G564" s="220" t="str">
        <f t="shared" si="18"/>
        <v>项</v>
      </c>
    </row>
    <row r="565" ht="36" customHeight="1" spans="1:7">
      <c r="A565" s="501" t="s">
        <v>1046</v>
      </c>
      <c r="B565" s="502" t="s">
        <v>1047</v>
      </c>
      <c r="C565" s="525">
        <v>0</v>
      </c>
      <c r="D565" s="526">
        <v>0</v>
      </c>
      <c r="E565" s="373"/>
      <c r="F565" s="340" t="str">
        <f t="shared" si="17"/>
        <v>否</v>
      </c>
      <c r="G565" s="220" t="str">
        <f t="shared" si="18"/>
        <v>项</v>
      </c>
    </row>
    <row r="566" ht="36" customHeight="1" spans="1:7">
      <c r="A566" s="501" t="s">
        <v>1048</v>
      </c>
      <c r="B566" s="502" t="s">
        <v>1049</v>
      </c>
      <c r="C566" s="525">
        <v>9</v>
      </c>
      <c r="D566" s="526">
        <v>9</v>
      </c>
      <c r="E566" s="373">
        <f>D566/C566-1</f>
        <v>0</v>
      </c>
      <c r="F566" s="340" t="str">
        <f t="shared" si="17"/>
        <v>是</v>
      </c>
      <c r="G566" s="220" t="str">
        <f t="shared" si="18"/>
        <v>项</v>
      </c>
    </row>
    <row r="567" ht="36" customHeight="1" spans="1:7">
      <c r="A567" s="501" t="s">
        <v>1050</v>
      </c>
      <c r="B567" s="502" t="s">
        <v>1051</v>
      </c>
      <c r="C567" s="525">
        <v>191</v>
      </c>
      <c r="D567" s="526">
        <v>199</v>
      </c>
      <c r="E567" s="373">
        <f>D567/C567-1</f>
        <v>0.042</v>
      </c>
      <c r="F567" s="340" t="str">
        <f t="shared" si="17"/>
        <v>是</v>
      </c>
      <c r="G567" s="220" t="str">
        <f t="shared" si="18"/>
        <v>项</v>
      </c>
    </row>
    <row r="568" ht="36" customHeight="1" spans="1:7">
      <c r="A568" s="498" t="s">
        <v>1052</v>
      </c>
      <c r="B568" s="499" t="s">
        <v>1053</v>
      </c>
      <c r="C568" s="500">
        <f>SUM(C569:C569)</f>
        <v>0</v>
      </c>
      <c r="D568" s="500">
        <f>SUM(D569:D569)</f>
        <v>0</v>
      </c>
      <c r="E568" s="373"/>
      <c r="F568" s="340" t="str">
        <f t="shared" si="17"/>
        <v>否</v>
      </c>
      <c r="G568" s="220" t="str">
        <f t="shared" si="18"/>
        <v>款</v>
      </c>
    </row>
    <row r="569" ht="36" customHeight="1" spans="1:7">
      <c r="A569" s="501" t="s">
        <v>1054</v>
      </c>
      <c r="B569" s="502" t="s">
        <v>1055</v>
      </c>
      <c r="C569" s="511">
        <v>0</v>
      </c>
      <c r="D569" s="511">
        <v>0</v>
      </c>
      <c r="E569" s="373"/>
      <c r="F569" s="340" t="str">
        <f t="shared" si="17"/>
        <v>否</v>
      </c>
      <c r="G569" s="220" t="str">
        <f t="shared" si="18"/>
        <v>项</v>
      </c>
    </row>
    <row r="570" ht="36" customHeight="1" spans="1:7">
      <c r="A570" s="498" t="s">
        <v>1056</v>
      </c>
      <c r="B570" s="499" t="s">
        <v>1057</v>
      </c>
      <c r="C570" s="512">
        <f>SUM(C571:C578)</f>
        <v>12208</v>
      </c>
      <c r="D570" s="512">
        <f>SUM(D571:D578)</f>
        <v>16560</v>
      </c>
      <c r="E570" s="373">
        <f>D570/C570-1</f>
        <v>0.356</v>
      </c>
      <c r="F570" s="340" t="str">
        <f t="shared" si="17"/>
        <v>是</v>
      </c>
      <c r="G570" s="220" t="str">
        <f t="shared" si="18"/>
        <v>款</v>
      </c>
    </row>
    <row r="571" ht="36" customHeight="1" spans="1:7">
      <c r="A571" s="501" t="s">
        <v>1058</v>
      </c>
      <c r="B571" s="502" t="s">
        <v>1059</v>
      </c>
      <c r="C571" s="525">
        <v>1893</v>
      </c>
      <c r="D571" s="526">
        <v>2011</v>
      </c>
      <c r="E571" s="373">
        <f>D571/C571-1</f>
        <v>0.062</v>
      </c>
      <c r="F571" s="340" t="str">
        <f t="shared" si="17"/>
        <v>是</v>
      </c>
      <c r="G571" s="220" t="str">
        <f t="shared" si="18"/>
        <v>项</v>
      </c>
    </row>
    <row r="572" ht="36" customHeight="1" spans="1:7">
      <c r="A572" s="501" t="s">
        <v>1060</v>
      </c>
      <c r="B572" s="502" t="s">
        <v>1061</v>
      </c>
      <c r="C572" s="525">
        <v>2897</v>
      </c>
      <c r="D572" s="526">
        <v>3109</v>
      </c>
      <c r="E572" s="373">
        <f>D572/C572-1</f>
        <v>0.073</v>
      </c>
      <c r="F572" s="340" t="str">
        <f t="shared" si="17"/>
        <v>是</v>
      </c>
      <c r="G572" s="220" t="str">
        <f t="shared" si="18"/>
        <v>项</v>
      </c>
    </row>
    <row r="573" ht="36" customHeight="1" spans="1:7">
      <c r="A573" s="501" t="s">
        <v>1062</v>
      </c>
      <c r="B573" s="502" t="s">
        <v>1063</v>
      </c>
      <c r="C573" s="525">
        <v>0</v>
      </c>
      <c r="D573" s="526">
        <v>0</v>
      </c>
      <c r="E573" s="373"/>
      <c r="F573" s="340" t="str">
        <f t="shared" si="17"/>
        <v>否</v>
      </c>
      <c r="G573" s="220" t="str">
        <f t="shared" si="18"/>
        <v>项</v>
      </c>
    </row>
    <row r="574" ht="36" customHeight="1" spans="1:7">
      <c r="A574" s="501" t="s">
        <v>1064</v>
      </c>
      <c r="B574" s="502" t="s">
        <v>1065</v>
      </c>
      <c r="C574" s="525">
        <v>6039</v>
      </c>
      <c r="D574" s="526">
        <v>6521</v>
      </c>
      <c r="E574" s="373">
        <f>D574/C574-1</f>
        <v>0.08</v>
      </c>
      <c r="F574" s="340" t="str">
        <f t="shared" si="17"/>
        <v>是</v>
      </c>
      <c r="G574" s="220" t="str">
        <f t="shared" si="18"/>
        <v>项</v>
      </c>
    </row>
    <row r="575" ht="36" customHeight="1" spans="1:7">
      <c r="A575" s="501" t="s">
        <v>1066</v>
      </c>
      <c r="B575" s="502" t="s">
        <v>1067</v>
      </c>
      <c r="C575" s="525">
        <v>429</v>
      </c>
      <c r="D575" s="526">
        <v>3878</v>
      </c>
      <c r="E575" s="373">
        <f>D575/C575-1</f>
        <v>8.04</v>
      </c>
      <c r="F575" s="340" t="str">
        <f t="shared" si="17"/>
        <v>是</v>
      </c>
      <c r="G575" s="220" t="str">
        <f t="shared" si="18"/>
        <v>项</v>
      </c>
    </row>
    <row r="576" ht="36" customHeight="1" spans="1:7">
      <c r="A576" s="501" t="s">
        <v>1068</v>
      </c>
      <c r="B576" s="502" t="s">
        <v>1069</v>
      </c>
      <c r="C576" s="525">
        <v>900</v>
      </c>
      <c r="D576" s="526">
        <v>991</v>
      </c>
      <c r="E576" s="373">
        <f>D576/C576-1</f>
        <v>0.101</v>
      </c>
      <c r="F576" s="340" t="str">
        <f t="shared" si="17"/>
        <v>是</v>
      </c>
      <c r="G576" s="220" t="str">
        <f t="shared" si="18"/>
        <v>项</v>
      </c>
    </row>
    <row r="577" ht="36" customHeight="1" spans="1:7">
      <c r="A577" s="504">
        <v>2080508</v>
      </c>
      <c r="B577" s="521" t="s">
        <v>1070</v>
      </c>
      <c r="C577" s="525">
        <v>0</v>
      </c>
      <c r="D577" s="526">
        <v>50</v>
      </c>
      <c r="E577" s="373"/>
      <c r="F577" s="340" t="str">
        <f t="shared" si="17"/>
        <v>是</v>
      </c>
      <c r="G577" s="220" t="str">
        <f t="shared" si="18"/>
        <v>项</v>
      </c>
    </row>
    <row r="578" ht="36" customHeight="1" spans="1:7">
      <c r="A578" s="501" t="s">
        <v>1071</v>
      </c>
      <c r="B578" s="502" t="s">
        <v>1072</v>
      </c>
      <c r="C578" s="525">
        <v>50</v>
      </c>
      <c r="D578" s="526">
        <v>0</v>
      </c>
      <c r="E578" s="373">
        <f>D578/C578-1</f>
        <v>-1</v>
      </c>
      <c r="F578" s="340" t="str">
        <f t="shared" si="17"/>
        <v>是</v>
      </c>
      <c r="G578" s="220" t="str">
        <f t="shared" si="18"/>
        <v>项</v>
      </c>
    </row>
    <row r="579" ht="36" customHeight="1" spans="1:7">
      <c r="A579" s="498" t="s">
        <v>1073</v>
      </c>
      <c r="B579" s="499" t="s">
        <v>1074</v>
      </c>
      <c r="C579" s="512">
        <f>SUM(C580:C582)</f>
        <v>141</v>
      </c>
      <c r="D579" s="512">
        <f>SUM(D580:D582)</f>
        <v>151</v>
      </c>
      <c r="E579" s="373">
        <f>D579/C579-1</f>
        <v>0.071</v>
      </c>
      <c r="F579" s="340" t="str">
        <f t="shared" si="17"/>
        <v>是</v>
      </c>
      <c r="G579" s="220" t="str">
        <f t="shared" si="18"/>
        <v>款</v>
      </c>
    </row>
    <row r="580" ht="36" customHeight="1" spans="1:7">
      <c r="A580" s="501" t="s">
        <v>1075</v>
      </c>
      <c r="B580" s="502" t="s">
        <v>1076</v>
      </c>
      <c r="C580" s="512"/>
      <c r="D580" s="512"/>
      <c r="E580" s="373"/>
      <c r="F580" s="340" t="str">
        <f t="shared" ref="F580:F643" si="19">IF(LEN(A580)=3,"是",IF(B580&lt;&gt;"",IF(SUM(C580:D580)&lt;&gt;0,"是","否"),"是"))</f>
        <v>否</v>
      </c>
      <c r="G580" s="220" t="str">
        <f t="shared" ref="G580:G643" si="20">IF(LEN(A580)=3,"类",IF(LEN(A580)=5,"款","项"))</f>
        <v>项</v>
      </c>
    </row>
    <row r="581" ht="36" customHeight="1" spans="1:7">
      <c r="A581" s="501" t="s">
        <v>1077</v>
      </c>
      <c r="B581" s="502" t="s">
        <v>1078</v>
      </c>
      <c r="C581" s="512"/>
      <c r="D581" s="512"/>
      <c r="E581" s="373"/>
      <c r="F581" s="340" t="str">
        <f t="shared" si="19"/>
        <v>否</v>
      </c>
      <c r="G581" s="220" t="str">
        <f t="shared" si="20"/>
        <v>项</v>
      </c>
    </row>
    <row r="582" ht="36" customHeight="1" spans="1:7">
      <c r="A582" s="501" t="s">
        <v>1079</v>
      </c>
      <c r="B582" s="502" t="s">
        <v>1080</v>
      </c>
      <c r="C582" s="525">
        <v>141</v>
      </c>
      <c r="D582" s="526">
        <v>151</v>
      </c>
      <c r="E582" s="373">
        <f t="shared" ref="E581:E645" si="21">D582/C582-1</f>
        <v>0.071</v>
      </c>
      <c r="F582" s="340" t="str">
        <f t="shared" si="19"/>
        <v>是</v>
      </c>
      <c r="G582" s="220" t="str">
        <f t="shared" si="20"/>
        <v>项</v>
      </c>
    </row>
    <row r="583" ht="36" customHeight="1" spans="1:7">
      <c r="A583" s="498" t="s">
        <v>1081</v>
      </c>
      <c r="B583" s="499" t="s">
        <v>1082</v>
      </c>
      <c r="C583" s="500">
        <v>1236</v>
      </c>
      <c r="D583" s="500">
        <v>1316</v>
      </c>
      <c r="E583" s="373">
        <f t="shared" si="21"/>
        <v>0.065</v>
      </c>
      <c r="F583" s="340" t="str">
        <f t="shared" si="19"/>
        <v>是</v>
      </c>
      <c r="G583" s="220" t="str">
        <f t="shared" si="20"/>
        <v>款</v>
      </c>
    </row>
    <row r="584" ht="36" customHeight="1" spans="1:7">
      <c r="A584" s="501" t="s">
        <v>1083</v>
      </c>
      <c r="B584" s="502" t="s">
        <v>1084</v>
      </c>
      <c r="C584" s="511">
        <v>0</v>
      </c>
      <c r="D584" s="511">
        <v>0</v>
      </c>
      <c r="E584" s="373"/>
      <c r="F584" s="340" t="str">
        <f t="shared" si="19"/>
        <v>否</v>
      </c>
      <c r="G584" s="220" t="str">
        <f t="shared" si="20"/>
        <v>项</v>
      </c>
    </row>
    <row r="585" ht="36" customHeight="1" spans="1:7">
      <c r="A585" s="501" t="s">
        <v>1085</v>
      </c>
      <c r="B585" s="502" t="s">
        <v>1086</v>
      </c>
      <c r="C585" s="511">
        <v>0</v>
      </c>
      <c r="D585" s="511">
        <v>0</v>
      </c>
      <c r="E585" s="373"/>
      <c r="F585" s="340" t="str">
        <f t="shared" si="19"/>
        <v>否</v>
      </c>
      <c r="G585" s="220" t="str">
        <f t="shared" si="20"/>
        <v>项</v>
      </c>
    </row>
    <row r="586" ht="36" customHeight="1" spans="1:7">
      <c r="A586" s="501" t="s">
        <v>1087</v>
      </c>
      <c r="B586" s="502" t="s">
        <v>1088</v>
      </c>
      <c r="C586" s="511">
        <v>3</v>
      </c>
      <c r="D586" s="511">
        <v>3</v>
      </c>
      <c r="E586" s="373">
        <f t="shared" si="21"/>
        <v>0</v>
      </c>
      <c r="F586" s="340" t="str">
        <f t="shared" si="19"/>
        <v>是</v>
      </c>
      <c r="G586" s="220" t="str">
        <f t="shared" si="20"/>
        <v>项</v>
      </c>
    </row>
    <row r="587" ht="36" customHeight="1" spans="1:7">
      <c r="A587" s="501" t="s">
        <v>1089</v>
      </c>
      <c r="B587" s="502" t="s">
        <v>1090</v>
      </c>
      <c r="C587" s="511">
        <v>0</v>
      </c>
      <c r="D587" s="511">
        <v>0</v>
      </c>
      <c r="E587" s="373"/>
      <c r="F587" s="340" t="str">
        <f t="shared" si="19"/>
        <v>否</v>
      </c>
      <c r="G587" s="220" t="str">
        <f t="shared" si="20"/>
        <v>项</v>
      </c>
    </row>
    <row r="588" ht="36" customHeight="1" spans="1:7">
      <c r="A588" s="501" t="s">
        <v>1091</v>
      </c>
      <c r="B588" s="502" t="s">
        <v>1092</v>
      </c>
      <c r="C588" s="511">
        <v>0</v>
      </c>
      <c r="D588" s="511">
        <v>0</v>
      </c>
      <c r="E588" s="373"/>
      <c r="F588" s="340" t="str">
        <f t="shared" si="19"/>
        <v>否</v>
      </c>
      <c r="G588" s="220" t="str">
        <f t="shared" si="20"/>
        <v>项</v>
      </c>
    </row>
    <row r="589" ht="36" customHeight="1" spans="1:7">
      <c r="A589" s="501" t="s">
        <v>1093</v>
      </c>
      <c r="B589" s="502" t="s">
        <v>1094</v>
      </c>
      <c r="C589" s="511">
        <v>46</v>
      </c>
      <c r="D589" s="511">
        <v>46</v>
      </c>
      <c r="E589" s="373">
        <f t="shared" si="21"/>
        <v>0</v>
      </c>
      <c r="F589" s="340" t="str">
        <f t="shared" si="19"/>
        <v>是</v>
      </c>
      <c r="G589" s="220" t="str">
        <f t="shared" si="20"/>
        <v>项</v>
      </c>
    </row>
    <row r="590" ht="36" customHeight="1" spans="1:7">
      <c r="A590" s="501" t="s">
        <v>1095</v>
      </c>
      <c r="B590" s="502" t="s">
        <v>1096</v>
      </c>
      <c r="C590" s="511">
        <v>0</v>
      </c>
      <c r="D590" s="511">
        <v>0</v>
      </c>
      <c r="E590" s="373"/>
      <c r="F590" s="340" t="str">
        <f t="shared" si="19"/>
        <v>否</v>
      </c>
      <c r="G590" s="220" t="str">
        <f t="shared" si="20"/>
        <v>项</v>
      </c>
    </row>
    <row r="591" ht="36" customHeight="1" spans="1:7">
      <c r="A591" s="501" t="s">
        <v>1097</v>
      </c>
      <c r="B591" s="502" t="s">
        <v>1098</v>
      </c>
      <c r="C591" s="511">
        <v>0</v>
      </c>
      <c r="D591" s="511">
        <v>0</v>
      </c>
      <c r="E591" s="373"/>
      <c r="F591" s="340" t="str">
        <f t="shared" si="19"/>
        <v>否</v>
      </c>
      <c r="G591" s="220" t="str">
        <f t="shared" si="20"/>
        <v>项</v>
      </c>
    </row>
    <row r="592" ht="36" customHeight="1" spans="1:7">
      <c r="A592" s="501" t="s">
        <v>1099</v>
      </c>
      <c r="B592" s="502" t="s">
        <v>1100</v>
      </c>
      <c r="C592" s="511">
        <v>1187</v>
      </c>
      <c r="D592" s="511">
        <v>1267</v>
      </c>
      <c r="E592" s="373">
        <f t="shared" si="21"/>
        <v>0.067</v>
      </c>
      <c r="F592" s="340" t="str">
        <f t="shared" si="19"/>
        <v>是</v>
      </c>
      <c r="G592" s="220" t="str">
        <f t="shared" si="20"/>
        <v>项</v>
      </c>
    </row>
    <row r="593" ht="36" customHeight="1" spans="1:7">
      <c r="A593" s="498" t="s">
        <v>1101</v>
      </c>
      <c r="B593" s="499" t="s">
        <v>1102</v>
      </c>
      <c r="C593" s="512">
        <f>SUM(C594:C600)</f>
        <v>1493</v>
      </c>
      <c r="D593" s="512">
        <f>SUM(D594:D600)</f>
        <v>1598</v>
      </c>
      <c r="E593" s="373">
        <f t="shared" si="21"/>
        <v>0.07</v>
      </c>
      <c r="F593" s="340" t="str">
        <f t="shared" si="19"/>
        <v>是</v>
      </c>
      <c r="G593" s="220" t="str">
        <f t="shared" si="20"/>
        <v>款</v>
      </c>
    </row>
    <row r="594" ht="36" customHeight="1" spans="1:7">
      <c r="A594" s="501" t="s">
        <v>1103</v>
      </c>
      <c r="B594" s="502" t="s">
        <v>1104</v>
      </c>
      <c r="C594" s="525">
        <v>44</v>
      </c>
      <c r="D594" s="526">
        <v>65</v>
      </c>
      <c r="E594" s="373">
        <f t="shared" si="21"/>
        <v>0.477</v>
      </c>
      <c r="F594" s="340" t="str">
        <f t="shared" si="19"/>
        <v>是</v>
      </c>
      <c r="G594" s="220" t="str">
        <f t="shared" si="20"/>
        <v>项</v>
      </c>
    </row>
    <row r="595" ht="36" customHeight="1" spans="1:7">
      <c r="A595" s="501" t="s">
        <v>1105</v>
      </c>
      <c r="B595" s="502" t="s">
        <v>1106</v>
      </c>
      <c r="C595" s="525">
        <v>210</v>
      </c>
      <c r="D595" s="526">
        <v>266</v>
      </c>
      <c r="E595" s="373">
        <f t="shared" si="21"/>
        <v>0.267</v>
      </c>
      <c r="F595" s="340" t="str">
        <f t="shared" si="19"/>
        <v>是</v>
      </c>
      <c r="G595" s="220" t="str">
        <f t="shared" si="20"/>
        <v>项</v>
      </c>
    </row>
    <row r="596" ht="36" customHeight="1" spans="1:7">
      <c r="A596" s="501" t="s">
        <v>1107</v>
      </c>
      <c r="B596" s="502" t="s">
        <v>1108</v>
      </c>
      <c r="C596" s="525">
        <v>614</v>
      </c>
      <c r="D596" s="526">
        <v>612</v>
      </c>
      <c r="E596" s="373">
        <f t="shared" si="21"/>
        <v>-0.003</v>
      </c>
      <c r="F596" s="340" t="str">
        <f t="shared" si="19"/>
        <v>是</v>
      </c>
      <c r="G596" s="220" t="str">
        <f t="shared" si="20"/>
        <v>项</v>
      </c>
    </row>
    <row r="597" s="464" customFormat="1" ht="36" customHeight="1" spans="1:7">
      <c r="A597" s="501" t="s">
        <v>1109</v>
      </c>
      <c r="B597" s="502" t="s">
        <v>1110</v>
      </c>
      <c r="C597" s="525">
        <v>2</v>
      </c>
      <c r="D597" s="526">
        <v>0</v>
      </c>
      <c r="E597" s="373">
        <f t="shared" si="21"/>
        <v>-1</v>
      </c>
      <c r="F597" s="340" t="str">
        <f t="shared" si="19"/>
        <v>是</v>
      </c>
      <c r="G597" s="220" t="str">
        <f t="shared" si="20"/>
        <v>项</v>
      </c>
    </row>
    <row r="598" ht="36" customHeight="1" spans="1:7">
      <c r="A598" s="501" t="s">
        <v>1111</v>
      </c>
      <c r="B598" s="502" t="s">
        <v>1112</v>
      </c>
      <c r="C598" s="525">
        <v>0</v>
      </c>
      <c r="D598" s="526">
        <v>0</v>
      </c>
      <c r="E598" s="373"/>
      <c r="F598" s="340" t="str">
        <f t="shared" si="19"/>
        <v>否</v>
      </c>
      <c r="G598" s="220" t="str">
        <f t="shared" si="20"/>
        <v>项</v>
      </c>
    </row>
    <row r="599" ht="36" customHeight="1" spans="1:7">
      <c r="A599" s="501" t="s">
        <v>1113</v>
      </c>
      <c r="B599" s="502" t="s">
        <v>1114</v>
      </c>
      <c r="C599" s="525">
        <v>0</v>
      </c>
      <c r="D599" s="526">
        <v>0</v>
      </c>
      <c r="E599" s="373"/>
      <c r="F599" s="340" t="str">
        <f t="shared" si="19"/>
        <v>否</v>
      </c>
      <c r="G599" s="220" t="str">
        <f t="shared" si="20"/>
        <v>项</v>
      </c>
    </row>
    <row r="600" ht="36" customHeight="1" spans="1:7">
      <c r="A600" s="501" t="s">
        <v>1115</v>
      </c>
      <c r="B600" s="502" t="s">
        <v>1116</v>
      </c>
      <c r="C600" s="525">
        <v>623</v>
      </c>
      <c r="D600" s="526">
        <v>655</v>
      </c>
      <c r="E600" s="373">
        <f t="shared" si="21"/>
        <v>0.051</v>
      </c>
      <c r="F600" s="340" t="str">
        <f t="shared" si="19"/>
        <v>是</v>
      </c>
      <c r="G600" s="220" t="str">
        <f t="shared" si="20"/>
        <v>项</v>
      </c>
    </row>
    <row r="601" ht="36" customHeight="1" spans="1:7">
      <c r="A601" s="498" t="s">
        <v>1117</v>
      </c>
      <c r="B601" s="499" t="s">
        <v>1118</v>
      </c>
      <c r="C601" s="512">
        <f>SUM(C602:C607)</f>
        <v>257</v>
      </c>
      <c r="D601" s="512">
        <f>SUM(D602:D607)</f>
        <v>273</v>
      </c>
      <c r="E601" s="373">
        <f t="shared" si="21"/>
        <v>0.062</v>
      </c>
      <c r="F601" s="340" t="str">
        <f t="shared" si="19"/>
        <v>是</v>
      </c>
      <c r="G601" s="220" t="str">
        <f t="shared" si="20"/>
        <v>款</v>
      </c>
    </row>
    <row r="602" s="464" customFormat="1" ht="36" customHeight="1" spans="1:7">
      <c r="A602" s="501" t="s">
        <v>1119</v>
      </c>
      <c r="B602" s="502" t="s">
        <v>1120</v>
      </c>
      <c r="C602" s="525">
        <v>31</v>
      </c>
      <c r="D602" s="526">
        <v>45</v>
      </c>
      <c r="E602" s="373">
        <f t="shared" si="21"/>
        <v>0.452</v>
      </c>
      <c r="F602" s="340" t="str">
        <f t="shared" si="19"/>
        <v>是</v>
      </c>
      <c r="G602" s="220" t="str">
        <f t="shared" si="20"/>
        <v>项</v>
      </c>
    </row>
    <row r="603" ht="36" customHeight="1" spans="1:7">
      <c r="A603" s="501" t="s">
        <v>1121</v>
      </c>
      <c r="B603" s="502" t="s">
        <v>1122</v>
      </c>
      <c r="C603" s="525">
        <v>130</v>
      </c>
      <c r="D603" s="526">
        <v>142</v>
      </c>
      <c r="E603" s="373">
        <f t="shared" si="21"/>
        <v>0.092</v>
      </c>
      <c r="F603" s="340" t="str">
        <f t="shared" si="19"/>
        <v>是</v>
      </c>
      <c r="G603" s="220" t="str">
        <f t="shared" si="20"/>
        <v>项</v>
      </c>
    </row>
    <row r="604" ht="36" customHeight="1" spans="1:7">
      <c r="A604" s="501" t="s">
        <v>1123</v>
      </c>
      <c r="B604" s="502" t="s">
        <v>1124</v>
      </c>
      <c r="C604" s="525">
        <v>7</v>
      </c>
      <c r="D604" s="526">
        <v>7</v>
      </c>
      <c r="E604" s="373">
        <f t="shared" si="21"/>
        <v>0</v>
      </c>
      <c r="F604" s="340" t="str">
        <f t="shared" si="19"/>
        <v>是</v>
      </c>
      <c r="G604" s="220" t="str">
        <f t="shared" si="20"/>
        <v>项</v>
      </c>
    </row>
    <row r="605" ht="36" customHeight="1" spans="1:7">
      <c r="A605" s="501" t="s">
        <v>1125</v>
      </c>
      <c r="B605" s="502" t="s">
        <v>1126</v>
      </c>
      <c r="C605" s="525">
        <v>11</v>
      </c>
      <c r="D605" s="526">
        <v>0</v>
      </c>
      <c r="E605" s="373">
        <f t="shared" si="21"/>
        <v>-1</v>
      </c>
      <c r="F605" s="340" t="str">
        <f t="shared" si="19"/>
        <v>是</v>
      </c>
      <c r="G605" s="220" t="str">
        <f t="shared" si="20"/>
        <v>项</v>
      </c>
    </row>
    <row r="606" ht="36" customHeight="1" spans="1:7">
      <c r="A606" s="501" t="s">
        <v>1127</v>
      </c>
      <c r="B606" s="502" t="s">
        <v>1128</v>
      </c>
      <c r="C606" s="525">
        <v>1</v>
      </c>
      <c r="D606" s="526">
        <v>1</v>
      </c>
      <c r="E606" s="373">
        <f t="shared" si="21"/>
        <v>0</v>
      </c>
      <c r="F606" s="340" t="str">
        <f t="shared" si="19"/>
        <v>是</v>
      </c>
      <c r="G606" s="220" t="str">
        <f t="shared" si="20"/>
        <v>项</v>
      </c>
    </row>
    <row r="607" ht="36" customHeight="1" spans="1:7">
      <c r="A607" s="501" t="s">
        <v>1129</v>
      </c>
      <c r="B607" s="502" t="s">
        <v>1130</v>
      </c>
      <c r="C607" s="525">
        <v>77</v>
      </c>
      <c r="D607" s="526">
        <v>78</v>
      </c>
      <c r="E607" s="373">
        <f t="shared" si="21"/>
        <v>0.013</v>
      </c>
      <c r="F607" s="340" t="str">
        <f t="shared" si="19"/>
        <v>是</v>
      </c>
      <c r="G607" s="220" t="str">
        <f t="shared" si="20"/>
        <v>项</v>
      </c>
    </row>
    <row r="608" ht="36" customHeight="1" spans="1:7">
      <c r="A608" s="498" t="s">
        <v>1131</v>
      </c>
      <c r="B608" s="499" t="s">
        <v>1132</v>
      </c>
      <c r="C608" s="512">
        <f>SUM(C609:C615)</f>
        <v>1936</v>
      </c>
      <c r="D608" s="512">
        <f>SUM(D609:D615)</f>
        <v>1962</v>
      </c>
      <c r="E608" s="373">
        <f t="shared" si="21"/>
        <v>0.013</v>
      </c>
      <c r="F608" s="340" t="str">
        <f t="shared" si="19"/>
        <v>是</v>
      </c>
      <c r="G608" s="220" t="str">
        <f t="shared" si="20"/>
        <v>款</v>
      </c>
    </row>
    <row r="609" ht="36" customHeight="1" spans="1:7">
      <c r="A609" s="501" t="s">
        <v>1133</v>
      </c>
      <c r="B609" s="502" t="s">
        <v>1134</v>
      </c>
      <c r="C609" s="525">
        <v>44</v>
      </c>
      <c r="D609" s="526">
        <v>46</v>
      </c>
      <c r="E609" s="373">
        <f t="shared" si="21"/>
        <v>0.045</v>
      </c>
      <c r="F609" s="340" t="str">
        <f t="shared" si="19"/>
        <v>是</v>
      </c>
      <c r="G609" s="220" t="str">
        <f t="shared" si="20"/>
        <v>项</v>
      </c>
    </row>
    <row r="610" ht="36" customHeight="1" spans="1:7">
      <c r="A610" s="501" t="s">
        <v>1135</v>
      </c>
      <c r="B610" s="502" t="s">
        <v>1136</v>
      </c>
      <c r="C610" s="525">
        <v>265</v>
      </c>
      <c r="D610" s="526">
        <v>269</v>
      </c>
      <c r="E610" s="373">
        <f t="shared" si="21"/>
        <v>0.015</v>
      </c>
      <c r="F610" s="340" t="str">
        <f t="shared" si="19"/>
        <v>是</v>
      </c>
      <c r="G610" s="220" t="str">
        <f t="shared" si="20"/>
        <v>项</v>
      </c>
    </row>
    <row r="611" ht="36" customHeight="1" spans="1:7">
      <c r="A611" s="501" t="s">
        <v>1137</v>
      </c>
      <c r="B611" s="502" t="s">
        <v>1138</v>
      </c>
      <c r="C611" s="525">
        <v>0</v>
      </c>
      <c r="D611" s="526">
        <v>0</v>
      </c>
      <c r="E611" s="373"/>
      <c r="F611" s="340" t="str">
        <f t="shared" si="19"/>
        <v>否</v>
      </c>
      <c r="G611" s="220" t="str">
        <f t="shared" si="20"/>
        <v>项</v>
      </c>
    </row>
    <row r="612" ht="36" customHeight="1" spans="1:7">
      <c r="A612" s="501" t="s">
        <v>1139</v>
      </c>
      <c r="B612" s="502" t="s">
        <v>1140</v>
      </c>
      <c r="C612" s="525">
        <v>571</v>
      </c>
      <c r="D612" s="526">
        <v>591</v>
      </c>
      <c r="E612" s="373">
        <f t="shared" si="21"/>
        <v>0.035</v>
      </c>
      <c r="F612" s="340" t="str">
        <f t="shared" si="19"/>
        <v>是</v>
      </c>
      <c r="G612" s="220" t="str">
        <f t="shared" si="20"/>
        <v>项</v>
      </c>
    </row>
    <row r="613" ht="36" customHeight="1" spans="1:7">
      <c r="A613" s="501" t="s">
        <v>1141</v>
      </c>
      <c r="B613" s="502" t="s">
        <v>1142</v>
      </c>
      <c r="C613" s="525">
        <v>0</v>
      </c>
      <c r="D613" s="526">
        <v>0</v>
      </c>
      <c r="E613" s="373"/>
      <c r="F613" s="340" t="str">
        <f t="shared" si="19"/>
        <v>否</v>
      </c>
      <c r="G613" s="220" t="str">
        <f t="shared" si="20"/>
        <v>项</v>
      </c>
    </row>
    <row r="614" ht="36" customHeight="1" spans="1:7">
      <c r="A614" s="501" t="s">
        <v>1143</v>
      </c>
      <c r="B614" s="502" t="s">
        <v>1144</v>
      </c>
      <c r="C614" s="525">
        <v>1056</v>
      </c>
      <c r="D614" s="526">
        <v>1056</v>
      </c>
      <c r="E614" s="373">
        <f t="shared" si="21"/>
        <v>0</v>
      </c>
      <c r="F614" s="340" t="str">
        <f t="shared" si="19"/>
        <v>是</v>
      </c>
      <c r="G614" s="220" t="str">
        <f t="shared" si="20"/>
        <v>项</v>
      </c>
    </row>
    <row r="615" ht="36" customHeight="1" spans="1:7">
      <c r="A615" s="501" t="s">
        <v>1145</v>
      </c>
      <c r="B615" s="502" t="s">
        <v>1146</v>
      </c>
      <c r="C615" s="525">
        <v>0</v>
      </c>
      <c r="D615" s="526">
        <v>0</v>
      </c>
      <c r="E615" s="373"/>
      <c r="F615" s="340" t="str">
        <f t="shared" si="19"/>
        <v>否</v>
      </c>
      <c r="G615" s="220" t="str">
        <f t="shared" si="20"/>
        <v>项</v>
      </c>
    </row>
    <row r="616" ht="36" customHeight="1" spans="1:7">
      <c r="A616" s="498" t="s">
        <v>1147</v>
      </c>
      <c r="B616" s="499" t="s">
        <v>1148</v>
      </c>
      <c r="C616" s="512">
        <f>SUM(C617:C624)</f>
        <v>480</v>
      </c>
      <c r="D616" s="512">
        <f>SUM(D617:D624)</f>
        <v>509</v>
      </c>
      <c r="E616" s="373">
        <f t="shared" si="21"/>
        <v>0.06</v>
      </c>
      <c r="F616" s="340" t="str">
        <f t="shared" si="19"/>
        <v>是</v>
      </c>
      <c r="G616" s="220" t="str">
        <f t="shared" si="20"/>
        <v>款</v>
      </c>
    </row>
    <row r="617" ht="36" customHeight="1" spans="1:7">
      <c r="A617" s="501" t="s">
        <v>1149</v>
      </c>
      <c r="B617" s="502" t="s">
        <v>139</v>
      </c>
      <c r="C617" s="525">
        <v>178</v>
      </c>
      <c r="D617" s="526">
        <v>198</v>
      </c>
      <c r="E617" s="373">
        <f t="shared" si="21"/>
        <v>0.112</v>
      </c>
      <c r="F617" s="340" t="str">
        <f t="shared" si="19"/>
        <v>是</v>
      </c>
      <c r="G617" s="220" t="str">
        <f t="shared" si="20"/>
        <v>项</v>
      </c>
    </row>
    <row r="618" ht="36" customHeight="1" spans="1:7">
      <c r="A618" s="501" t="s">
        <v>1150</v>
      </c>
      <c r="B618" s="502" t="s">
        <v>141</v>
      </c>
      <c r="C618" s="525">
        <v>10</v>
      </c>
      <c r="D618" s="526">
        <v>10</v>
      </c>
      <c r="E618" s="373">
        <f t="shared" si="21"/>
        <v>0</v>
      </c>
      <c r="F618" s="340" t="str">
        <f t="shared" si="19"/>
        <v>是</v>
      </c>
      <c r="G618" s="220" t="str">
        <f t="shared" si="20"/>
        <v>项</v>
      </c>
    </row>
    <row r="619" ht="36" customHeight="1" spans="1:7">
      <c r="A619" s="501" t="s">
        <v>1151</v>
      </c>
      <c r="B619" s="502" t="s">
        <v>143</v>
      </c>
      <c r="C619" s="525">
        <v>0</v>
      </c>
      <c r="D619" s="526">
        <v>0</v>
      </c>
      <c r="E619" s="373"/>
      <c r="F619" s="340" t="str">
        <f t="shared" si="19"/>
        <v>否</v>
      </c>
      <c r="G619" s="220" t="str">
        <f t="shared" si="20"/>
        <v>项</v>
      </c>
    </row>
    <row r="620" ht="36" customHeight="1" spans="1:7">
      <c r="A620" s="501" t="s">
        <v>1152</v>
      </c>
      <c r="B620" s="502" t="s">
        <v>1153</v>
      </c>
      <c r="C620" s="525">
        <v>14</v>
      </c>
      <c r="D620" s="526">
        <v>15</v>
      </c>
      <c r="E620" s="373">
        <f t="shared" si="21"/>
        <v>0.071</v>
      </c>
      <c r="F620" s="340" t="str">
        <f t="shared" si="19"/>
        <v>是</v>
      </c>
      <c r="G620" s="220" t="str">
        <f t="shared" si="20"/>
        <v>项</v>
      </c>
    </row>
    <row r="621" ht="36" customHeight="1" spans="1:7">
      <c r="A621" s="501" t="s">
        <v>1154</v>
      </c>
      <c r="B621" s="502" t="s">
        <v>1155</v>
      </c>
      <c r="C621" s="525">
        <v>20</v>
      </c>
      <c r="D621" s="526">
        <v>25</v>
      </c>
      <c r="E621" s="373">
        <f t="shared" si="21"/>
        <v>0.25</v>
      </c>
      <c r="F621" s="340" t="str">
        <f t="shared" si="19"/>
        <v>是</v>
      </c>
      <c r="G621" s="220" t="str">
        <f t="shared" si="20"/>
        <v>项</v>
      </c>
    </row>
    <row r="622" ht="36" customHeight="1" spans="1:7">
      <c r="A622" s="501" t="s">
        <v>1156</v>
      </c>
      <c r="B622" s="502" t="s">
        <v>1157</v>
      </c>
      <c r="C622" s="525">
        <v>0</v>
      </c>
      <c r="D622" s="526">
        <v>0</v>
      </c>
      <c r="E622" s="373"/>
      <c r="F622" s="340" t="str">
        <f t="shared" si="19"/>
        <v>否</v>
      </c>
      <c r="G622" s="220" t="str">
        <f t="shared" si="20"/>
        <v>项</v>
      </c>
    </row>
    <row r="623" ht="36" customHeight="1" spans="1:7">
      <c r="A623" s="501" t="s">
        <v>1158</v>
      </c>
      <c r="B623" s="502" t="s">
        <v>1159</v>
      </c>
      <c r="C623" s="525">
        <v>232</v>
      </c>
      <c r="D623" s="526">
        <v>232</v>
      </c>
      <c r="E623" s="373">
        <f t="shared" si="21"/>
        <v>0</v>
      </c>
      <c r="F623" s="340" t="str">
        <f t="shared" si="19"/>
        <v>是</v>
      </c>
      <c r="G623" s="220" t="str">
        <f t="shared" si="20"/>
        <v>项</v>
      </c>
    </row>
    <row r="624" ht="36" customHeight="1" spans="1:7">
      <c r="A624" s="501" t="s">
        <v>1160</v>
      </c>
      <c r="B624" s="502" t="s">
        <v>1161</v>
      </c>
      <c r="C624" s="525">
        <v>26</v>
      </c>
      <c r="D624" s="526">
        <v>29</v>
      </c>
      <c r="E624" s="373">
        <f t="shared" si="21"/>
        <v>0.115</v>
      </c>
      <c r="F624" s="340" t="str">
        <f t="shared" si="19"/>
        <v>是</v>
      </c>
      <c r="G624" s="220" t="str">
        <f t="shared" si="20"/>
        <v>项</v>
      </c>
    </row>
    <row r="625" ht="36" customHeight="1" spans="1:7">
      <c r="A625" s="498" t="s">
        <v>1162</v>
      </c>
      <c r="B625" s="499" t="s">
        <v>1163</v>
      </c>
      <c r="C625" s="512">
        <f>SUM(C626:C629)</f>
        <v>89</v>
      </c>
      <c r="D625" s="512">
        <f>SUM(D626:D629)</f>
        <v>91</v>
      </c>
      <c r="E625" s="373">
        <f t="shared" si="21"/>
        <v>0.022</v>
      </c>
      <c r="F625" s="340" t="str">
        <f t="shared" si="19"/>
        <v>是</v>
      </c>
      <c r="G625" s="220" t="str">
        <f t="shared" si="20"/>
        <v>款</v>
      </c>
    </row>
    <row r="626" ht="36" customHeight="1" spans="1:7">
      <c r="A626" s="501" t="s">
        <v>1164</v>
      </c>
      <c r="B626" s="502" t="s">
        <v>139</v>
      </c>
      <c r="C626" s="525">
        <v>59</v>
      </c>
      <c r="D626" s="526">
        <v>65</v>
      </c>
      <c r="E626" s="373">
        <f t="shared" si="21"/>
        <v>0.102</v>
      </c>
      <c r="F626" s="340" t="str">
        <f t="shared" si="19"/>
        <v>是</v>
      </c>
      <c r="G626" s="220" t="str">
        <f t="shared" si="20"/>
        <v>项</v>
      </c>
    </row>
    <row r="627" ht="36" customHeight="1" spans="1:7">
      <c r="A627" s="501" t="s">
        <v>1165</v>
      </c>
      <c r="B627" s="502" t="s">
        <v>141</v>
      </c>
      <c r="C627" s="525">
        <v>30</v>
      </c>
      <c r="D627" s="526">
        <v>26</v>
      </c>
      <c r="E627" s="373">
        <f t="shared" si="21"/>
        <v>-0.133</v>
      </c>
      <c r="F627" s="340" t="str">
        <f t="shared" si="19"/>
        <v>是</v>
      </c>
      <c r="G627" s="220" t="str">
        <f t="shared" si="20"/>
        <v>项</v>
      </c>
    </row>
    <row r="628" ht="36" customHeight="1" spans="1:7">
      <c r="A628" s="501" t="s">
        <v>1166</v>
      </c>
      <c r="B628" s="502" t="s">
        <v>143</v>
      </c>
      <c r="C628" s="525">
        <v>0</v>
      </c>
      <c r="D628" s="526">
        <v>0</v>
      </c>
      <c r="E628" s="373"/>
      <c r="F628" s="340" t="str">
        <f t="shared" si="19"/>
        <v>否</v>
      </c>
      <c r="G628" s="220" t="str">
        <f t="shared" si="20"/>
        <v>项</v>
      </c>
    </row>
    <row r="629" ht="36" customHeight="1" spans="1:7">
      <c r="A629" s="501" t="s">
        <v>1167</v>
      </c>
      <c r="B629" s="502" t="s">
        <v>1168</v>
      </c>
      <c r="C629" s="525">
        <v>0</v>
      </c>
      <c r="D629" s="526">
        <v>0</v>
      </c>
      <c r="E629" s="373"/>
      <c r="F629" s="340" t="str">
        <f t="shared" si="19"/>
        <v>否</v>
      </c>
      <c r="G629" s="220" t="str">
        <f t="shared" si="20"/>
        <v>项</v>
      </c>
    </row>
    <row r="630" ht="36" customHeight="1" spans="1:7">
      <c r="A630" s="498" t="s">
        <v>1169</v>
      </c>
      <c r="B630" s="499" t="s">
        <v>1170</v>
      </c>
      <c r="C630" s="512">
        <f>SUM(C631:C632)</f>
        <v>1263</v>
      </c>
      <c r="D630" s="512">
        <f>SUM(D631:D632)</f>
        <v>1396</v>
      </c>
      <c r="E630" s="373">
        <f t="shared" si="21"/>
        <v>0.105</v>
      </c>
      <c r="F630" s="340" t="str">
        <f t="shared" si="19"/>
        <v>是</v>
      </c>
      <c r="G630" s="220" t="str">
        <f t="shared" si="20"/>
        <v>款</v>
      </c>
    </row>
    <row r="631" ht="36" customHeight="1" spans="1:7">
      <c r="A631" s="501" t="s">
        <v>1171</v>
      </c>
      <c r="B631" s="502" t="s">
        <v>1172</v>
      </c>
      <c r="C631" s="525">
        <v>0</v>
      </c>
      <c r="D631" s="526">
        <v>0</v>
      </c>
      <c r="E631" s="373"/>
      <c r="F631" s="340" t="str">
        <f t="shared" si="19"/>
        <v>否</v>
      </c>
      <c r="G631" s="220" t="str">
        <f t="shared" si="20"/>
        <v>项</v>
      </c>
    </row>
    <row r="632" ht="36" customHeight="1" spans="1:7">
      <c r="A632" s="501" t="s">
        <v>1173</v>
      </c>
      <c r="B632" s="502" t="s">
        <v>1174</v>
      </c>
      <c r="C632" s="525">
        <v>1263</v>
      </c>
      <c r="D632" s="526">
        <v>1396</v>
      </c>
      <c r="E632" s="373">
        <f t="shared" si="21"/>
        <v>0.105</v>
      </c>
      <c r="F632" s="340" t="str">
        <f t="shared" si="19"/>
        <v>是</v>
      </c>
      <c r="G632" s="220" t="str">
        <f t="shared" si="20"/>
        <v>项</v>
      </c>
    </row>
    <row r="633" ht="36" customHeight="1" spans="1:7">
      <c r="A633" s="498" t="s">
        <v>1175</v>
      </c>
      <c r="B633" s="499" t="s">
        <v>1176</v>
      </c>
      <c r="C633" s="512">
        <f>SUM(C634:C635)</f>
        <v>341</v>
      </c>
      <c r="D633" s="512">
        <f>SUM(D634:D635)</f>
        <v>378</v>
      </c>
      <c r="E633" s="373">
        <f t="shared" si="21"/>
        <v>0.109</v>
      </c>
      <c r="F633" s="340" t="str">
        <f t="shared" si="19"/>
        <v>是</v>
      </c>
      <c r="G633" s="220" t="str">
        <f t="shared" si="20"/>
        <v>款</v>
      </c>
    </row>
    <row r="634" ht="36" customHeight="1" spans="1:7">
      <c r="A634" s="501" t="s">
        <v>1177</v>
      </c>
      <c r="B634" s="502" t="s">
        <v>1178</v>
      </c>
      <c r="C634" s="525">
        <v>333</v>
      </c>
      <c r="D634" s="526">
        <v>370</v>
      </c>
      <c r="E634" s="373">
        <f t="shared" si="21"/>
        <v>0.111</v>
      </c>
      <c r="F634" s="340" t="str">
        <f t="shared" si="19"/>
        <v>是</v>
      </c>
      <c r="G634" s="220" t="str">
        <f t="shared" si="20"/>
        <v>项</v>
      </c>
    </row>
    <row r="635" ht="36" customHeight="1" spans="1:7">
      <c r="A635" s="501" t="s">
        <v>1179</v>
      </c>
      <c r="B635" s="502" t="s">
        <v>1180</v>
      </c>
      <c r="C635" s="525">
        <v>8</v>
      </c>
      <c r="D635" s="526">
        <v>8</v>
      </c>
      <c r="E635" s="373">
        <f t="shared" si="21"/>
        <v>0</v>
      </c>
      <c r="F635" s="340" t="str">
        <f t="shared" si="19"/>
        <v>是</v>
      </c>
      <c r="G635" s="220" t="str">
        <f t="shared" si="20"/>
        <v>项</v>
      </c>
    </row>
    <row r="636" ht="36" customHeight="1" spans="1:7">
      <c r="A636" s="498" t="s">
        <v>1181</v>
      </c>
      <c r="B636" s="499" t="s">
        <v>1182</v>
      </c>
      <c r="C636" s="512">
        <f>SUM(C637:C638)</f>
        <v>800</v>
      </c>
      <c r="D636" s="512">
        <f>SUM(D637:D638)</f>
        <v>880</v>
      </c>
      <c r="E636" s="373">
        <f t="shared" si="21"/>
        <v>0.1</v>
      </c>
      <c r="F636" s="340" t="str">
        <f t="shared" si="19"/>
        <v>是</v>
      </c>
      <c r="G636" s="220" t="str">
        <f t="shared" si="20"/>
        <v>款</v>
      </c>
    </row>
    <row r="637" ht="36" customHeight="1" spans="1:7">
      <c r="A637" s="501" t="s">
        <v>1183</v>
      </c>
      <c r="B637" s="502" t="s">
        <v>1184</v>
      </c>
      <c r="C637" s="512"/>
      <c r="D637" s="512"/>
      <c r="E637" s="373"/>
      <c r="F637" s="340" t="str">
        <f t="shared" si="19"/>
        <v>否</v>
      </c>
      <c r="G637" s="220" t="str">
        <f t="shared" si="20"/>
        <v>项</v>
      </c>
    </row>
    <row r="638" ht="36" customHeight="1" spans="1:7">
      <c r="A638" s="501" t="s">
        <v>1185</v>
      </c>
      <c r="B638" s="502" t="s">
        <v>1186</v>
      </c>
      <c r="C638" s="525">
        <v>800</v>
      </c>
      <c r="D638" s="526">
        <v>880</v>
      </c>
      <c r="E638" s="373">
        <f t="shared" si="21"/>
        <v>0.1</v>
      </c>
      <c r="F638" s="340" t="str">
        <f t="shared" si="19"/>
        <v>是</v>
      </c>
      <c r="G638" s="220" t="str">
        <f t="shared" si="20"/>
        <v>项</v>
      </c>
    </row>
    <row r="639" ht="36" customHeight="1" spans="1:7">
      <c r="A639" s="498" t="s">
        <v>1187</v>
      </c>
      <c r="B639" s="499" t="s">
        <v>1188</v>
      </c>
      <c r="C639" s="512">
        <f>SUM(C640:C641)</f>
        <v>0</v>
      </c>
      <c r="D639" s="512">
        <f>SUM(D640:D641)</f>
        <v>0</v>
      </c>
      <c r="E639" s="373"/>
      <c r="F639" s="340" t="str">
        <f t="shared" si="19"/>
        <v>否</v>
      </c>
      <c r="G639" s="220" t="str">
        <f t="shared" si="20"/>
        <v>款</v>
      </c>
    </row>
    <row r="640" ht="36" customHeight="1" spans="1:7">
      <c r="A640" s="501" t="s">
        <v>1189</v>
      </c>
      <c r="B640" s="502" t="s">
        <v>1190</v>
      </c>
      <c r="C640" s="512"/>
      <c r="D640" s="512"/>
      <c r="E640" s="373"/>
      <c r="F640" s="340" t="str">
        <f t="shared" si="19"/>
        <v>否</v>
      </c>
      <c r="G640" s="220" t="str">
        <f t="shared" si="20"/>
        <v>项</v>
      </c>
    </row>
    <row r="641" ht="36" customHeight="1" spans="1:7">
      <c r="A641" s="501" t="s">
        <v>1191</v>
      </c>
      <c r="B641" s="502" t="s">
        <v>1192</v>
      </c>
      <c r="C641" s="512"/>
      <c r="D641" s="512"/>
      <c r="E641" s="373"/>
      <c r="F641" s="340" t="str">
        <f t="shared" si="19"/>
        <v>否</v>
      </c>
      <c r="G641" s="220" t="str">
        <f t="shared" si="20"/>
        <v>项</v>
      </c>
    </row>
    <row r="642" ht="36" customHeight="1" spans="1:7">
      <c r="A642" s="498" t="s">
        <v>1193</v>
      </c>
      <c r="B642" s="499" t="s">
        <v>1194</v>
      </c>
      <c r="C642" s="512">
        <f>SUM(C643:C644)</f>
        <v>133</v>
      </c>
      <c r="D642" s="512">
        <f>SUM(D643:D644)</f>
        <v>154</v>
      </c>
      <c r="E642" s="373">
        <f t="shared" si="21"/>
        <v>0.158</v>
      </c>
      <c r="F642" s="340" t="str">
        <f t="shared" si="19"/>
        <v>是</v>
      </c>
      <c r="G642" s="220" t="str">
        <f t="shared" si="20"/>
        <v>款</v>
      </c>
    </row>
    <row r="643" ht="36" customHeight="1" spans="1:7">
      <c r="A643" s="501" t="s">
        <v>1195</v>
      </c>
      <c r="B643" s="502" t="s">
        <v>1196</v>
      </c>
      <c r="C643" s="512"/>
      <c r="D643" s="512"/>
      <c r="E643" s="373"/>
      <c r="F643" s="340" t="str">
        <f t="shared" si="19"/>
        <v>否</v>
      </c>
      <c r="G643" s="220" t="str">
        <f t="shared" si="20"/>
        <v>项</v>
      </c>
    </row>
    <row r="644" ht="36" customHeight="1" spans="1:7">
      <c r="A644" s="501" t="s">
        <v>1197</v>
      </c>
      <c r="B644" s="502" t="s">
        <v>1198</v>
      </c>
      <c r="C644" s="525">
        <v>133</v>
      </c>
      <c r="D644" s="526">
        <v>154</v>
      </c>
      <c r="E644" s="373">
        <f t="shared" si="21"/>
        <v>0.158</v>
      </c>
      <c r="F644" s="340" t="str">
        <f t="shared" ref="F644:F707" si="22">IF(LEN(A644)=3,"是",IF(B644&lt;&gt;"",IF(SUM(C644:D644)&lt;&gt;0,"是","否"),"是"))</f>
        <v>是</v>
      </c>
      <c r="G644" s="220" t="str">
        <f t="shared" ref="G644:G707" si="23">IF(LEN(A644)=3,"类",IF(LEN(A644)=5,"款","项"))</f>
        <v>项</v>
      </c>
    </row>
    <row r="645" ht="36" customHeight="1" spans="1:7">
      <c r="A645" s="498" t="s">
        <v>1199</v>
      </c>
      <c r="B645" s="499" t="s">
        <v>1200</v>
      </c>
      <c r="C645" s="512">
        <f>SUM(C646:C648)</f>
        <v>4439</v>
      </c>
      <c r="D645" s="512">
        <f>SUM(D646:D648)</f>
        <v>4699</v>
      </c>
      <c r="E645" s="373">
        <f t="shared" si="21"/>
        <v>0.059</v>
      </c>
      <c r="F645" s="340" t="str">
        <f t="shared" si="22"/>
        <v>是</v>
      </c>
      <c r="G645" s="220" t="str">
        <f t="shared" si="23"/>
        <v>款</v>
      </c>
    </row>
    <row r="646" ht="36" customHeight="1" spans="1:7">
      <c r="A646" s="501" t="s">
        <v>1201</v>
      </c>
      <c r="B646" s="502" t="s">
        <v>1202</v>
      </c>
      <c r="C646" s="512"/>
      <c r="D646" s="512"/>
      <c r="E646" s="373"/>
      <c r="F646" s="340" t="str">
        <f t="shared" si="22"/>
        <v>否</v>
      </c>
      <c r="G646" s="220" t="str">
        <f t="shared" si="23"/>
        <v>项</v>
      </c>
    </row>
    <row r="647" ht="36" customHeight="1" spans="1:7">
      <c r="A647" s="501" t="s">
        <v>1203</v>
      </c>
      <c r="B647" s="502" t="s">
        <v>1204</v>
      </c>
      <c r="C647" s="525">
        <v>4439</v>
      </c>
      <c r="D647" s="526">
        <v>4699</v>
      </c>
      <c r="E647" s="373">
        <f>D647/C647-1</f>
        <v>0.059</v>
      </c>
      <c r="F647" s="340" t="str">
        <f t="shared" si="22"/>
        <v>是</v>
      </c>
      <c r="G647" s="220" t="str">
        <f t="shared" si="23"/>
        <v>项</v>
      </c>
    </row>
    <row r="648" ht="36" customHeight="1" spans="1:7">
      <c r="A648" s="501" t="s">
        <v>1205</v>
      </c>
      <c r="B648" s="502" t="s">
        <v>1206</v>
      </c>
      <c r="C648" s="512"/>
      <c r="D648" s="512"/>
      <c r="E648" s="373"/>
      <c r="F648" s="340" t="str">
        <f t="shared" si="22"/>
        <v>否</v>
      </c>
      <c r="G648" s="220" t="str">
        <f t="shared" si="23"/>
        <v>项</v>
      </c>
    </row>
    <row r="649" ht="36" customHeight="1" spans="1:7">
      <c r="A649" s="498" t="s">
        <v>1207</v>
      </c>
      <c r="B649" s="499" t="s">
        <v>1208</v>
      </c>
      <c r="C649" s="512">
        <f>SUM(C650:C652)</f>
        <v>0</v>
      </c>
      <c r="D649" s="512">
        <f>SUM(D650:D652)</f>
        <v>0</v>
      </c>
      <c r="E649" s="373"/>
      <c r="F649" s="340" t="str">
        <f t="shared" si="22"/>
        <v>否</v>
      </c>
      <c r="G649" s="220" t="str">
        <f t="shared" si="23"/>
        <v>款</v>
      </c>
    </row>
    <row r="650" ht="36" customHeight="1" spans="1:7">
      <c r="A650" s="501" t="s">
        <v>1209</v>
      </c>
      <c r="B650" s="502" t="s">
        <v>1210</v>
      </c>
      <c r="C650" s="512"/>
      <c r="D650" s="512"/>
      <c r="E650" s="373"/>
      <c r="F650" s="340" t="str">
        <f t="shared" si="22"/>
        <v>否</v>
      </c>
      <c r="G650" s="220" t="str">
        <f t="shared" si="23"/>
        <v>项</v>
      </c>
    </row>
    <row r="651" ht="36" customHeight="1" spans="1:7">
      <c r="A651" s="501" t="s">
        <v>1211</v>
      </c>
      <c r="B651" s="502" t="s">
        <v>1212</v>
      </c>
      <c r="C651" s="512"/>
      <c r="D651" s="512"/>
      <c r="E651" s="373"/>
      <c r="F651" s="340" t="str">
        <f t="shared" si="22"/>
        <v>否</v>
      </c>
      <c r="G651" s="220" t="str">
        <f t="shared" si="23"/>
        <v>项</v>
      </c>
    </row>
    <row r="652" ht="36" customHeight="1" spans="1:7">
      <c r="A652" s="501" t="s">
        <v>1213</v>
      </c>
      <c r="B652" s="502" t="s">
        <v>1214</v>
      </c>
      <c r="C652" s="512"/>
      <c r="D652" s="512"/>
      <c r="E652" s="373"/>
      <c r="F652" s="340" t="str">
        <f t="shared" si="22"/>
        <v>否</v>
      </c>
      <c r="G652" s="220" t="str">
        <f t="shared" si="23"/>
        <v>项</v>
      </c>
    </row>
    <row r="653" ht="36" customHeight="1" spans="1:7">
      <c r="A653" s="501" t="s">
        <v>1215</v>
      </c>
      <c r="B653" s="502" t="s">
        <v>1216</v>
      </c>
      <c r="C653" s="511">
        <v>0</v>
      </c>
      <c r="D653" s="511">
        <v>0</v>
      </c>
      <c r="E653" s="373"/>
      <c r="F653" s="340" t="str">
        <f t="shared" si="22"/>
        <v>否</v>
      </c>
      <c r="G653" s="220" t="str">
        <f t="shared" si="23"/>
        <v>项</v>
      </c>
    </row>
    <row r="654" ht="36" customHeight="1" spans="1:7">
      <c r="A654" s="498" t="s">
        <v>1217</v>
      </c>
      <c r="B654" s="499" t="s">
        <v>1218</v>
      </c>
      <c r="C654" s="512">
        <f>SUM(C655:C661)</f>
        <v>136</v>
      </c>
      <c r="D654" s="512">
        <f>SUM(D655:D661)</f>
        <v>151</v>
      </c>
      <c r="E654" s="373">
        <f>D654/C654-1</f>
        <v>0.11</v>
      </c>
      <c r="F654" s="340" t="str">
        <f t="shared" si="22"/>
        <v>是</v>
      </c>
      <c r="G654" s="220" t="str">
        <f t="shared" si="23"/>
        <v>款</v>
      </c>
    </row>
    <row r="655" ht="36" customHeight="1" spans="1:7">
      <c r="A655" s="501" t="s">
        <v>1219</v>
      </c>
      <c r="B655" s="502" t="s">
        <v>139</v>
      </c>
      <c r="C655" s="525">
        <v>122</v>
      </c>
      <c r="D655" s="526">
        <v>139</v>
      </c>
      <c r="E655" s="373">
        <f>D655/C655-1</f>
        <v>0.139</v>
      </c>
      <c r="F655" s="340" t="str">
        <f t="shared" si="22"/>
        <v>是</v>
      </c>
      <c r="G655" s="220" t="str">
        <f t="shared" si="23"/>
        <v>项</v>
      </c>
    </row>
    <row r="656" ht="36" customHeight="1" spans="1:7">
      <c r="A656" s="501" t="s">
        <v>1220</v>
      </c>
      <c r="B656" s="502" t="s">
        <v>141</v>
      </c>
      <c r="C656" s="525">
        <v>0</v>
      </c>
      <c r="D656" s="526">
        <v>0</v>
      </c>
      <c r="E656" s="373"/>
      <c r="F656" s="340" t="str">
        <f t="shared" si="22"/>
        <v>否</v>
      </c>
      <c r="G656" s="220" t="str">
        <f t="shared" si="23"/>
        <v>项</v>
      </c>
    </row>
    <row r="657" ht="36" customHeight="1" spans="1:7">
      <c r="A657" s="501" t="s">
        <v>1221</v>
      </c>
      <c r="B657" s="502" t="s">
        <v>143</v>
      </c>
      <c r="C657" s="525">
        <v>0</v>
      </c>
      <c r="D657" s="526">
        <v>0</v>
      </c>
      <c r="E657" s="373"/>
      <c r="F657" s="340" t="str">
        <f t="shared" si="22"/>
        <v>否</v>
      </c>
      <c r="G657" s="220" t="str">
        <f t="shared" si="23"/>
        <v>项</v>
      </c>
    </row>
    <row r="658" ht="36" customHeight="1" spans="1:7">
      <c r="A658" s="501" t="s">
        <v>1222</v>
      </c>
      <c r="B658" s="502" t="s">
        <v>1223</v>
      </c>
      <c r="C658" s="525">
        <v>0</v>
      </c>
      <c r="D658" s="526">
        <v>0</v>
      </c>
      <c r="E658" s="373"/>
      <c r="F658" s="340" t="str">
        <f t="shared" si="22"/>
        <v>否</v>
      </c>
      <c r="G658" s="220" t="str">
        <f t="shared" si="23"/>
        <v>项</v>
      </c>
    </row>
    <row r="659" ht="36" customHeight="1" spans="1:7">
      <c r="A659" s="501" t="s">
        <v>1224</v>
      </c>
      <c r="B659" s="502" t="s">
        <v>1225</v>
      </c>
      <c r="C659" s="512"/>
      <c r="D659" s="512"/>
      <c r="E659" s="373"/>
      <c r="F659" s="340" t="str">
        <f t="shared" si="22"/>
        <v>否</v>
      </c>
      <c r="G659" s="220" t="str">
        <f t="shared" si="23"/>
        <v>项</v>
      </c>
    </row>
    <row r="660" ht="36" customHeight="1" spans="1:7">
      <c r="A660" s="501" t="s">
        <v>1226</v>
      </c>
      <c r="B660" s="502" t="s">
        <v>157</v>
      </c>
      <c r="C660" s="512"/>
      <c r="D660" s="512"/>
      <c r="E660" s="373"/>
      <c r="F660" s="340" t="str">
        <f t="shared" si="22"/>
        <v>否</v>
      </c>
      <c r="G660" s="220" t="str">
        <f t="shared" si="23"/>
        <v>项</v>
      </c>
    </row>
    <row r="661" ht="36" customHeight="1" spans="1:7">
      <c r="A661" s="501" t="s">
        <v>1227</v>
      </c>
      <c r="B661" s="502" t="s">
        <v>1228</v>
      </c>
      <c r="C661" s="525">
        <v>14</v>
      </c>
      <c r="D661" s="526">
        <v>12</v>
      </c>
      <c r="E661" s="373">
        <f>D661/C661-1</f>
        <v>-0.143</v>
      </c>
      <c r="F661" s="340" t="str">
        <f t="shared" si="22"/>
        <v>是</v>
      </c>
      <c r="G661" s="220" t="str">
        <f t="shared" si="23"/>
        <v>项</v>
      </c>
    </row>
    <row r="662" ht="36" customHeight="1" spans="1:7">
      <c r="A662" s="498" t="s">
        <v>1229</v>
      </c>
      <c r="B662" s="499" t="s">
        <v>1230</v>
      </c>
      <c r="C662" s="500">
        <f>SUM(C663:C664)</f>
        <v>0</v>
      </c>
      <c r="D662" s="500">
        <f>SUM(D663:D664)</f>
        <v>0</v>
      </c>
      <c r="E662" s="373"/>
      <c r="F662" s="340" t="str">
        <f t="shared" si="22"/>
        <v>否</v>
      </c>
      <c r="G662" s="220" t="str">
        <f t="shared" si="23"/>
        <v>款</v>
      </c>
    </row>
    <row r="663" ht="36" customHeight="1" spans="1:7">
      <c r="A663" s="501" t="s">
        <v>1231</v>
      </c>
      <c r="B663" s="502" t="s">
        <v>1232</v>
      </c>
      <c r="C663" s="511">
        <v>0</v>
      </c>
      <c r="D663" s="511">
        <v>0</v>
      </c>
      <c r="E663" s="373"/>
      <c r="F663" s="340" t="str">
        <f t="shared" si="22"/>
        <v>否</v>
      </c>
      <c r="G663" s="220" t="str">
        <f t="shared" si="23"/>
        <v>项</v>
      </c>
    </row>
    <row r="664" ht="36" customHeight="1" spans="1:7">
      <c r="A664" s="501" t="s">
        <v>1233</v>
      </c>
      <c r="B664" s="502" t="s">
        <v>1234</v>
      </c>
      <c r="C664" s="511">
        <v>0</v>
      </c>
      <c r="D664" s="511">
        <v>0</v>
      </c>
      <c r="E664" s="373"/>
      <c r="F664" s="340" t="str">
        <f t="shared" si="22"/>
        <v>否</v>
      </c>
      <c r="G664" s="220" t="str">
        <f t="shared" si="23"/>
        <v>项</v>
      </c>
    </row>
    <row r="665" ht="36" customHeight="1" spans="1:7">
      <c r="A665" s="498" t="s">
        <v>1235</v>
      </c>
      <c r="B665" s="499" t="s">
        <v>1236</v>
      </c>
      <c r="C665" s="500"/>
      <c r="D665" s="500"/>
      <c r="E665" s="373"/>
      <c r="F665" s="340" t="str">
        <f t="shared" si="22"/>
        <v>否</v>
      </c>
      <c r="G665" s="220" t="str">
        <f t="shared" si="23"/>
        <v>款</v>
      </c>
    </row>
    <row r="666" ht="36" customHeight="1" spans="1:7">
      <c r="A666" s="367">
        <v>2089999</v>
      </c>
      <c r="B666" s="502" t="s">
        <v>1237</v>
      </c>
      <c r="C666" s="511"/>
      <c r="D666" s="511"/>
      <c r="E666" s="373"/>
      <c r="F666" s="340" t="str">
        <f t="shared" si="22"/>
        <v>否</v>
      </c>
      <c r="G666" s="220" t="str">
        <f t="shared" si="23"/>
        <v>项</v>
      </c>
    </row>
    <row r="667" ht="36" customHeight="1" spans="1:7">
      <c r="A667" s="527" t="s">
        <v>1238</v>
      </c>
      <c r="B667" s="508" t="s">
        <v>519</v>
      </c>
      <c r="C667" s="509"/>
      <c r="D667" s="509"/>
      <c r="E667" s="373"/>
      <c r="F667" s="340" t="str">
        <f t="shared" si="22"/>
        <v>否</v>
      </c>
      <c r="G667" s="220" t="str">
        <f t="shared" si="23"/>
        <v>项</v>
      </c>
    </row>
    <row r="668" ht="36" customHeight="1" spans="1:7">
      <c r="A668" s="527" t="s">
        <v>1239</v>
      </c>
      <c r="B668" s="508" t="s">
        <v>1240</v>
      </c>
      <c r="C668" s="509"/>
      <c r="D668" s="509"/>
      <c r="E668" s="373"/>
      <c r="F668" s="340" t="str">
        <f t="shared" si="22"/>
        <v>否</v>
      </c>
      <c r="G668" s="220" t="str">
        <f t="shared" si="23"/>
        <v>项</v>
      </c>
    </row>
    <row r="669" ht="36" customHeight="1" spans="1:7">
      <c r="A669" s="495" t="s">
        <v>85</v>
      </c>
      <c r="B669" s="496" t="s">
        <v>86</v>
      </c>
      <c r="C669" s="519">
        <f>SUM(C670,C675,C689,C693,C705,C708,C712,C717,C721,C725,C728,C737,C739)</f>
        <v>28412</v>
      </c>
      <c r="D669" s="519">
        <f>SUM(D670,D675,D689,D693,D705,D708,D712,D717,D721,D725,D728,D737,D739)</f>
        <v>29509</v>
      </c>
      <c r="E669" s="373">
        <f>D669/C669-1</f>
        <v>0.039</v>
      </c>
      <c r="F669" s="340" t="str">
        <f t="shared" si="22"/>
        <v>是</v>
      </c>
      <c r="G669" s="220" t="str">
        <f t="shared" si="23"/>
        <v>类</v>
      </c>
    </row>
    <row r="670" ht="36" customHeight="1" spans="1:7">
      <c r="A670" s="498" t="s">
        <v>1241</v>
      </c>
      <c r="B670" s="499" t="s">
        <v>1242</v>
      </c>
      <c r="C670" s="512">
        <f>SUM(C671:C674)</f>
        <v>705</v>
      </c>
      <c r="D670" s="512">
        <f>SUM(D671:D674)</f>
        <v>707</v>
      </c>
      <c r="E670" s="373">
        <f>D670/C670-1</f>
        <v>0.003</v>
      </c>
      <c r="F670" s="340" t="str">
        <f t="shared" si="22"/>
        <v>是</v>
      </c>
      <c r="G670" s="220" t="str">
        <f t="shared" si="23"/>
        <v>款</v>
      </c>
    </row>
    <row r="671" ht="36" customHeight="1" spans="1:7">
      <c r="A671" s="501" t="s">
        <v>1243</v>
      </c>
      <c r="B671" s="502" t="s">
        <v>139</v>
      </c>
      <c r="C671" s="525">
        <v>364</v>
      </c>
      <c r="D671" s="526">
        <v>402</v>
      </c>
      <c r="E671" s="373">
        <f>D671/C671-1</f>
        <v>0.104</v>
      </c>
      <c r="F671" s="340" t="str">
        <f t="shared" si="22"/>
        <v>是</v>
      </c>
      <c r="G671" s="220" t="str">
        <f t="shared" si="23"/>
        <v>项</v>
      </c>
    </row>
    <row r="672" ht="36" customHeight="1" spans="1:7">
      <c r="A672" s="501" t="s">
        <v>1244</v>
      </c>
      <c r="B672" s="502" t="s">
        <v>141</v>
      </c>
      <c r="C672" s="525">
        <v>336</v>
      </c>
      <c r="D672" s="526">
        <v>300</v>
      </c>
      <c r="E672" s="373">
        <f>D672/C672-1</f>
        <v>-0.107</v>
      </c>
      <c r="F672" s="340" t="str">
        <f t="shared" si="22"/>
        <v>是</v>
      </c>
      <c r="G672" s="220" t="str">
        <f t="shared" si="23"/>
        <v>项</v>
      </c>
    </row>
    <row r="673" ht="36" customHeight="1" spans="1:7">
      <c r="A673" s="501" t="s">
        <v>1245</v>
      </c>
      <c r="B673" s="502" t="s">
        <v>143</v>
      </c>
      <c r="C673" s="525">
        <v>0</v>
      </c>
      <c r="D673" s="526">
        <v>0</v>
      </c>
      <c r="E673" s="373"/>
      <c r="F673" s="340" t="str">
        <f t="shared" si="22"/>
        <v>否</v>
      </c>
      <c r="G673" s="220" t="str">
        <f t="shared" si="23"/>
        <v>项</v>
      </c>
    </row>
    <row r="674" ht="36" customHeight="1" spans="1:7">
      <c r="A674" s="501" t="s">
        <v>1246</v>
      </c>
      <c r="B674" s="502" t="s">
        <v>1247</v>
      </c>
      <c r="C674" s="525">
        <v>5</v>
      </c>
      <c r="D674" s="526">
        <v>5</v>
      </c>
      <c r="E674" s="373">
        <f>D674/C674-1</f>
        <v>0</v>
      </c>
      <c r="F674" s="340" t="str">
        <f t="shared" si="22"/>
        <v>是</v>
      </c>
      <c r="G674" s="220" t="str">
        <f t="shared" si="23"/>
        <v>项</v>
      </c>
    </row>
    <row r="675" ht="36" customHeight="1" spans="1:7">
      <c r="A675" s="498" t="s">
        <v>1248</v>
      </c>
      <c r="B675" s="499" t="s">
        <v>1249</v>
      </c>
      <c r="C675" s="512">
        <f>SUM(C676:C688)</f>
        <v>3536</v>
      </c>
      <c r="D675" s="512">
        <f>SUM(D676:D688)</f>
        <v>3877</v>
      </c>
      <c r="E675" s="373">
        <f>D675/C675-1</f>
        <v>0.096</v>
      </c>
      <c r="F675" s="340" t="str">
        <f t="shared" si="22"/>
        <v>是</v>
      </c>
      <c r="G675" s="220" t="str">
        <f t="shared" si="23"/>
        <v>款</v>
      </c>
    </row>
    <row r="676" ht="36" customHeight="1" spans="1:7">
      <c r="A676" s="501" t="s">
        <v>1250</v>
      </c>
      <c r="B676" s="502" t="s">
        <v>1251</v>
      </c>
      <c r="C676" s="525">
        <v>2369</v>
      </c>
      <c r="D676" s="526">
        <v>2599</v>
      </c>
      <c r="E676" s="373">
        <f>D676/C676-1</f>
        <v>0.097</v>
      </c>
      <c r="F676" s="340" t="str">
        <f t="shared" si="22"/>
        <v>是</v>
      </c>
      <c r="G676" s="220" t="str">
        <f t="shared" si="23"/>
        <v>项</v>
      </c>
    </row>
    <row r="677" ht="36" customHeight="1" spans="1:7">
      <c r="A677" s="501" t="s">
        <v>1252</v>
      </c>
      <c r="B677" s="502" t="s">
        <v>1253</v>
      </c>
      <c r="C677" s="525">
        <v>442</v>
      </c>
      <c r="D677" s="526">
        <v>478</v>
      </c>
      <c r="E677" s="373">
        <f>D677/C677-1</f>
        <v>0.081</v>
      </c>
      <c r="F677" s="340" t="str">
        <f t="shared" si="22"/>
        <v>是</v>
      </c>
      <c r="G677" s="220" t="str">
        <f t="shared" si="23"/>
        <v>项</v>
      </c>
    </row>
    <row r="678" ht="36" customHeight="1" spans="1:7">
      <c r="A678" s="501" t="s">
        <v>1254</v>
      </c>
      <c r="B678" s="502" t="s">
        <v>1255</v>
      </c>
      <c r="C678" s="525">
        <v>0</v>
      </c>
      <c r="D678" s="526">
        <v>0</v>
      </c>
      <c r="E678" s="373"/>
      <c r="F678" s="340" t="str">
        <f t="shared" si="22"/>
        <v>否</v>
      </c>
      <c r="G678" s="220" t="str">
        <f t="shared" si="23"/>
        <v>项</v>
      </c>
    </row>
    <row r="679" ht="36" customHeight="1" spans="1:7">
      <c r="A679" s="501" t="s">
        <v>1256</v>
      </c>
      <c r="B679" s="502" t="s">
        <v>1257</v>
      </c>
      <c r="C679" s="525">
        <v>0</v>
      </c>
      <c r="D679" s="526">
        <v>0</v>
      </c>
      <c r="E679" s="373"/>
      <c r="F679" s="340" t="str">
        <f t="shared" si="22"/>
        <v>否</v>
      </c>
      <c r="G679" s="220" t="str">
        <f t="shared" si="23"/>
        <v>项</v>
      </c>
    </row>
    <row r="680" ht="36" customHeight="1" spans="1:7">
      <c r="A680" s="501" t="s">
        <v>1258</v>
      </c>
      <c r="B680" s="502" t="s">
        <v>1259</v>
      </c>
      <c r="C680" s="525">
        <v>0</v>
      </c>
      <c r="D680" s="526">
        <v>0</v>
      </c>
      <c r="E680" s="373"/>
      <c r="F680" s="340" t="str">
        <f t="shared" si="22"/>
        <v>否</v>
      </c>
      <c r="G680" s="220" t="str">
        <f t="shared" si="23"/>
        <v>项</v>
      </c>
    </row>
    <row r="681" ht="36" customHeight="1" spans="1:7">
      <c r="A681" s="501" t="s">
        <v>1260</v>
      </c>
      <c r="B681" s="502" t="s">
        <v>1261</v>
      </c>
      <c r="C681" s="525">
        <v>0</v>
      </c>
      <c r="D681" s="526">
        <v>0</v>
      </c>
      <c r="E681" s="373"/>
      <c r="F681" s="340" t="str">
        <f t="shared" si="22"/>
        <v>否</v>
      </c>
      <c r="G681" s="220" t="str">
        <f t="shared" si="23"/>
        <v>项</v>
      </c>
    </row>
    <row r="682" ht="36" customHeight="1" spans="1:7">
      <c r="A682" s="501" t="s">
        <v>1262</v>
      </c>
      <c r="B682" s="502" t="s">
        <v>1263</v>
      </c>
      <c r="C682" s="525">
        <v>0</v>
      </c>
      <c r="D682" s="526">
        <v>0</v>
      </c>
      <c r="E682" s="373"/>
      <c r="F682" s="340" t="str">
        <f t="shared" si="22"/>
        <v>否</v>
      </c>
      <c r="G682" s="220" t="str">
        <f t="shared" si="23"/>
        <v>项</v>
      </c>
    </row>
    <row r="683" ht="36" customHeight="1" spans="1:7">
      <c r="A683" s="501" t="s">
        <v>1264</v>
      </c>
      <c r="B683" s="502" t="s">
        <v>1265</v>
      </c>
      <c r="C683" s="525">
        <v>0</v>
      </c>
      <c r="D683" s="526">
        <v>0</v>
      </c>
      <c r="E683" s="373"/>
      <c r="F683" s="340" t="str">
        <f t="shared" si="22"/>
        <v>否</v>
      </c>
      <c r="G683" s="220" t="str">
        <f t="shared" si="23"/>
        <v>项</v>
      </c>
    </row>
    <row r="684" ht="36" customHeight="1" spans="1:7">
      <c r="A684" s="501" t="s">
        <v>1266</v>
      </c>
      <c r="B684" s="502" t="s">
        <v>1267</v>
      </c>
      <c r="C684" s="525">
        <v>0</v>
      </c>
      <c r="D684" s="526">
        <v>0</v>
      </c>
      <c r="E684" s="373"/>
      <c r="F684" s="340" t="str">
        <f t="shared" si="22"/>
        <v>否</v>
      </c>
      <c r="G684" s="220" t="str">
        <f t="shared" si="23"/>
        <v>项</v>
      </c>
    </row>
    <row r="685" ht="36" customHeight="1" spans="1:7">
      <c r="A685" s="501" t="s">
        <v>1268</v>
      </c>
      <c r="B685" s="502" t="s">
        <v>1269</v>
      </c>
      <c r="C685" s="525">
        <v>0</v>
      </c>
      <c r="D685" s="526">
        <v>0</v>
      </c>
      <c r="E685" s="373"/>
      <c r="F685" s="340" t="str">
        <f t="shared" si="22"/>
        <v>否</v>
      </c>
      <c r="G685" s="220" t="str">
        <f t="shared" si="23"/>
        <v>项</v>
      </c>
    </row>
    <row r="686" ht="36" customHeight="1" spans="1:7">
      <c r="A686" s="501" t="s">
        <v>1270</v>
      </c>
      <c r="B686" s="502" t="s">
        <v>1271</v>
      </c>
      <c r="C686" s="525">
        <v>0</v>
      </c>
      <c r="D686" s="526">
        <v>0</v>
      </c>
      <c r="E686" s="373"/>
      <c r="F686" s="340" t="str">
        <f t="shared" si="22"/>
        <v>否</v>
      </c>
      <c r="G686" s="220" t="str">
        <f t="shared" si="23"/>
        <v>项</v>
      </c>
    </row>
    <row r="687" ht="36" customHeight="1" spans="1:7">
      <c r="A687" s="501" t="s">
        <v>1272</v>
      </c>
      <c r="B687" s="502" t="s">
        <v>1273</v>
      </c>
      <c r="C687" s="525">
        <v>0</v>
      </c>
      <c r="D687" s="526">
        <v>0</v>
      </c>
      <c r="E687" s="373"/>
      <c r="F687" s="340" t="str">
        <f t="shared" si="22"/>
        <v>否</v>
      </c>
      <c r="G687" s="220" t="str">
        <f t="shared" si="23"/>
        <v>项</v>
      </c>
    </row>
    <row r="688" ht="36" customHeight="1" spans="1:7">
      <c r="A688" s="501" t="s">
        <v>1274</v>
      </c>
      <c r="B688" s="502" t="s">
        <v>1275</v>
      </c>
      <c r="C688" s="525">
        <v>725</v>
      </c>
      <c r="D688" s="526">
        <v>800</v>
      </c>
      <c r="E688" s="373">
        <f>D688/C688-1</f>
        <v>0.103</v>
      </c>
      <c r="F688" s="340" t="str">
        <f t="shared" si="22"/>
        <v>是</v>
      </c>
      <c r="G688" s="220" t="str">
        <f t="shared" si="23"/>
        <v>项</v>
      </c>
    </row>
    <row r="689" ht="36" customHeight="1" spans="1:7">
      <c r="A689" s="498" t="s">
        <v>1276</v>
      </c>
      <c r="B689" s="499" t="s">
        <v>1277</v>
      </c>
      <c r="C689" s="512">
        <f>SUM(C690:C692)</f>
        <v>2541</v>
      </c>
      <c r="D689" s="512">
        <f>SUM(D690:D692)</f>
        <v>2767</v>
      </c>
      <c r="E689" s="373">
        <f>D689/C689-1</f>
        <v>0.089</v>
      </c>
      <c r="F689" s="340" t="str">
        <f t="shared" si="22"/>
        <v>是</v>
      </c>
      <c r="G689" s="220" t="str">
        <f t="shared" si="23"/>
        <v>款</v>
      </c>
    </row>
    <row r="690" ht="36" customHeight="1" spans="1:7">
      <c r="A690" s="501" t="s">
        <v>1278</v>
      </c>
      <c r="B690" s="502" t="s">
        <v>1279</v>
      </c>
      <c r="C690" s="512"/>
      <c r="D690" s="512"/>
      <c r="E690" s="373"/>
      <c r="F690" s="340" t="str">
        <f t="shared" si="22"/>
        <v>否</v>
      </c>
      <c r="G690" s="220" t="str">
        <f t="shared" si="23"/>
        <v>项</v>
      </c>
    </row>
    <row r="691" ht="36" customHeight="1" spans="1:7">
      <c r="A691" s="501" t="s">
        <v>1280</v>
      </c>
      <c r="B691" s="502" t="s">
        <v>1281</v>
      </c>
      <c r="C691" s="525">
        <v>2196</v>
      </c>
      <c r="D691" s="526">
        <v>2422</v>
      </c>
      <c r="E691" s="373">
        <f t="shared" ref="E691:E696" si="24">D691/C691-1</f>
        <v>0.103</v>
      </c>
      <c r="F691" s="340" t="str">
        <f t="shared" si="22"/>
        <v>是</v>
      </c>
      <c r="G691" s="220" t="str">
        <f t="shared" si="23"/>
        <v>项</v>
      </c>
    </row>
    <row r="692" ht="36" customHeight="1" spans="1:7">
      <c r="A692" s="501" t="s">
        <v>1282</v>
      </c>
      <c r="B692" s="502" t="s">
        <v>1283</v>
      </c>
      <c r="C692" s="525">
        <v>345</v>
      </c>
      <c r="D692" s="526">
        <v>345</v>
      </c>
      <c r="E692" s="373">
        <f t="shared" si="24"/>
        <v>0</v>
      </c>
      <c r="F692" s="340" t="str">
        <f t="shared" si="22"/>
        <v>是</v>
      </c>
      <c r="G692" s="220" t="str">
        <f t="shared" si="23"/>
        <v>项</v>
      </c>
    </row>
    <row r="693" ht="36" customHeight="1" spans="1:7">
      <c r="A693" s="498" t="s">
        <v>1284</v>
      </c>
      <c r="B693" s="499" t="s">
        <v>1285</v>
      </c>
      <c r="C693" s="512">
        <f>SUM(C694:C704)</f>
        <v>3640</v>
      </c>
      <c r="D693" s="512">
        <f>SUM(D694:D704)</f>
        <v>3807</v>
      </c>
      <c r="E693" s="373">
        <f t="shared" si="24"/>
        <v>0.046</v>
      </c>
      <c r="F693" s="340" t="str">
        <f t="shared" si="22"/>
        <v>是</v>
      </c>
      <c r="G693" s="220" t="str">
        <f t="shared" si="23"/>
        <v>款</v>
      </c>
    </row>
    <row r="694" ht="36" customHeight="1" spans="1:7">
      <c r="A694" s="501" t="s">
        <v>1286</v>
      </c>
      <c r="B694" s="502" t="s">
        <v>1287</v>
      </c>
      <c r="C694" s="525">
        <v>363</v>
      </c>
      <c r="D694" s="526">
        <v>396</v>
      </c>
      <c r="E694" s="373">
        <f t="shared" si="24"/>
        <v>0.091</v>
      </c>
      <c r="F694" s="340" t="str">
        <f t="shared" si="22"/>
        <v>是</v>
      </c>
      <c r="G694" s="220" t="str">
        <f t="shared" si="23"/>
        <v>项</v>
      </c>
    </row>
    <row r="695" ht="36" customHeight="1" spans="1:7">
      <c r="A695" s="501" t="s">
        <v>1288</v>
      </c>
      <c r="B695" s="502" t="s">
        <v>1289</v>
      </c>
      <c r="C695" s="525">
        <v>81</v>
      </c>
      <c r="D695" s="526">
        <v>88</v>
      </c>
      <c r="E695" s="373">
        <f t="shared" si="24"/>
        <v>0.086</v>
      </c>
      <c r="F695" s="340" t="str">
        <f t="shared" si="22"/>
        <v>是</v>
      </c>
      <c r="G695" s="220" t="str">
        <f t="shared" si="23"/>
        <v>项</v>
      </c>
    </row>
    <row r="696" ht="36" customHeight="1" spans="1:7">
      <c r="A696" s="501" t="s">
        <v>1290</v>
      </c>
      <c r="B696" s="502" t="s">
        <v>1291</v>
      </c>
      <c r="C696" s="525">
        <v>617</v>
      </c>
      <c r="D696" s="526">
        <v>614</v>
      </c>
      <c r="E696" s="373">
        <f t="shared" si="24"/>
        <v>-0.005</v>
      </c>
      <c r="F696" s="340" t="str">
        <f t="shared" si="22"/>
        <v>是</v>
      </c>
      <c r="G696" s="220" t="str">
        <f t="shared" si="23"/>
        <v>项</v>
      </c>
    </row>
    <row r="697" ht="36" customHeight="1" spans="1:7">
      <c r="A697" s="501" t="s">
        <v>1292</v>
      </c>
      <c r="B697" s="502" t="s">
        <v>1293</v>
      </c>
      <c r="C697" s="525">
        <v>0</v>
      </c>
      <c r="D697" s="526">
        <v>0</v>
      </c>
      <c r="E697" s="373"/>
      <c r="F697" s="340" t="str">
        <f t="shared" si="22"/>
        <v>否</v>
      </c>
      <c r="G697" s="220" t="str">
        <f t="shared" si="23"/>
        <v>项</v>
      </c>
    </row>
    <row r="698" ht="36" customHeight="1" spans="1:7">
      <c r="A698" s="501" t="s">
        <v>1294</v>
      </c>
      <c r="B698" s="502" t="s">
        <v>1295</v>
      </c>
      <c r="C698" s="525">
        <v>0</v>
      </c>
      <c r="D698" s="526">
        <v>0</v>
      </c>
      <c r="E698" s="373"/>
      <c r="F698" s="340" t="str">
        <f t="shared" si="22"/>
        <v>否</v>
      </c>
      <c r="G698" s="220" t="str">
        <f t="shared" si="23"/>
        <v>项</v>
      </c>
    </row>
    <row r="699" ht="36" customHeight="1" spans="1:7">
      <c r="A699" s="501" t="s">
        <v>1296</v>
      </c>
      <c r="B699" s="502" t="s">
        <v>1297</v>
      </c>
      <c r="C699" s="525">
        <v>0</v>
      </c>
      <c r="D699" s="526">
        <v>0</v>
      </c>
      <c r="E699" s="373"/>
      <c r="F699" s="340" t="str">
        <f t="shared" si="22"/>
        <v>否</v>
      </c>
      <c r="G699" s="220" t="str">
        <f t="shared" si="23"/>
        <v>项</v>
      </c>
    </row>
    <row r="700" ht="36" customHeight="1" spans="1:7">
      <c r="A700" s="501" t="s">
        <v>1298</v>
      </c>
      <c r="B700" s="502" t="s">
        <v>1299</v>
      </c>
      <c r="C700" s="525">
        <v>0</v>
      </c>
      <c r="D700" s="526">
        <v>0</v>
      </c>
      <c r="E700" s="373"/>
      <c r="F700" s="340" t="str">
        <f t="shared" si="22"/>
        <v>否</v>
      </c>
      <c r="G700" s="220" t="str">
        <f t="shared" si="23"/>
        <v>项</v>
      </c>
    </row>
    <row r="701" ht="36" customHeight="1" spans="1:7">
      <c r="A701" s="501" t="s">
        <v>1300</v>
      </c>
      <c r="B701" s="502" t="s">
        <v>1301</v>
      </c>
      <c r="C701" s="525">
        <v>1575</v>
      </c>
      <c r="D701" s="526">
        <v>1697</v>
      </c>
      <c r="E701" s="373">
        <f t="shared" ref="E701:E706" si="25">D701/C701-1</f>
        <v>0.077</v>
      </c>
      <c r="F701" s="340" t="str">
        <f t="shared" si="22"/>
        <v>是</v>
      </c>
      <c r="G701" s="220" t="str">
        <f t="shared" si="23"/>
        <v>项</v>
      </c>
    </row>
    <row r="702" ht="36" customHeight="1" spans="1:7">
      <c r="A702" s="501" t="s">
        <v>1302</v>
      </c>
      <c r="B702" s="502" t="s">
        <v>1303</v>
      </c>
      <c r="C702" s="525">
        <v>625</v>
      </c>
      <c r="D702" s="526">
        <v>625</v>
      </c>
      <c r="E702" s="373">
        <f t="shared" si="25"/>
        <v>0</v>
      </c>
      <c r="F702" s="340" t="str">
        <f t="shared" si="22"/>
        <v>是</v>
      </c>
      <c r="G702" s="220" t="str">
        <f t="shared" si="23"/>
        <v>项</v>
      </c>
    </row>
    <row r="703" ht="36" customHeight="1" spans="1:7">
      <c r="A703" s="501" t="s">
        <v>1304</v>
      </c>
      <c r="B703" s="502" t="s">
        <v>1305</v>
      </c>
      <c r="C703" s="525">
        <v>231</v>
      </c>
      <c r="D703" s="526">
        <v>231</v>
      </c>
      <c r="E703" s="373">
        <f t="shared" si="25"/>
        <v>0</v>
      </c>
      <c r="F703" s="340" t="str">
        <f t="shared" si="22"/>
        <v>是</v>
      </c>
      <c r="G703" s="220" t="str">
        <f t="shared" si="23"/>
        <v>项</v>
      </c>
    </row>
    <row r="704" ht="36" customHeight="1" spans="1:7">
      <c r="A704" s="501" t="s">
        <v>1306</v>
      </c>
      <c r="B704" s="502" t="s">
        <v>1307</v>
      </c>
      <c r="C704" s="525">
        <v>148</v>
      </c>
      <c r="D704" s="526">
        <v>156</v>
      </c>
      <c r="E704" s="373">
        <f t="shared" si="25"/>
        <v>0.054</v>
      </c>
      <c r="F704" s="340" t="str">
        <f t="shared" si="22"/>
        <v>是</v>
      </c>
      <c r="G704" s="220" t="str">
        <f t="shared" si="23"/>
        <v>项</v>
      </c>
    </row>
    <row r="705" ht="36" customHeight="1" spans="1:7">
      <c r="A705" s="498" t="s">
        <v>1308</v>
      </c>
      <c r="B705" s="499" t="s">
        <v>1309</v>
      </c>
      <c r="C705" s="512">
        <f>SUM(C706:C707)</f>
        <v>233</v>
      </c>
      <c r="D705" s="512">
        <f>SUM(D706:D707)</f>
        <v>248</v>
      </c>
      <c r="E705" s="373">
        <f t="shared" si="25"/>
        <v>0.064</v>
      </c>
      <c r="F705" s="340" t="str">
        <f t="shared" si="22"/>
        <v>是</v>
      </c>
      <c r="G705" s="220" t="str">
        <f t="shared" si="23"/>
        <v>款</v>
      </c>
    </row>
    <row r="706" ht="36" customHeight="1" spans="1:7">
      <c r="A706" s="501" t="s">
        <v>1310</v>
      </c>
      <c r="B706" s="502" t="s">
        <v>1311</v>
      </c>
      <c r="C706" s="525">
        <v>233</v>
      </c>
      <c r="D706" s="526">
        <v>248</v>
      </c>
      <c r="E706" s="373">
        <f t="shared" si="25"/>
        <v>0.064</v>
      </c>
      <c r="F706" s="340" t="str">
        <f t="shared" si="22"/>
        <v>是</v>
      </c>
      <c r="G706" s="220" t="str">
        <f t="shared" si="23"/>
        <v>项</v>
      </c>
    </row>
    <row r="707" ht="36" customHeight="1" spans="1:7">
      <c r="A707" s="501" t="s">
        <v>1312</v>
      </c>
      <c r="B707" s="502" t="s">
        <v>1313</v>
      </c>
      <c r="C707" s="512"/>
      <c r="D707" s="512"/>
      <c r="E707" s="373"/>
      <c r="F707" s="340" t="str">
        <f t="shared" si="22"/>
        <v>否</v>
      </c>
      <c r="G707" s="220" t="str">
        <f t="shared" si="23"/>
        <v>项</v>
      </c>
    </row>
    <row r="708" ht="36" customHeight="1" spans="1:7">
      <c r="A708" s="498" t="s">
        <v>1314</v>
      </c>
      <c r="B708" s="499" t="s">
        <v>1315</v>
      </c>
      <c r="C708" s="512">
        <f>SUM(C709:C711)</f>
        <v>629</v>
      </c>
      <c r="D708" s="512">
        <f>SUM(D709:D711)</f>
        <v>285</v>
      </c>
      <c r="E708" s="373">
        <f>D708/C708-1</f>
        <v>-0.547</v>
      </c>
      <c r="F708" s="340" t="str">
        <f t="shared" ref="F708:F771" si="26">IF(LEN(A708)=3,"是",IF(B708&lt;&gt;"",IF(SUM(C708:D708)&lt;&gt;0,"是","否"),"是"))</f>
        <v>是</v>
      </c>
      <c r="G708" s="220" t="str">
        <f t="shared" ref="G708:G771" si="27">IF(LEN(A708)=3,"类",IF(LEN(A708)=5,"款","项"))</f>
        <v>款</v>
      </c>
    </row>
    <row r="709" ht="36" customHeight="1" spans="1:7">
      <c r="A709" s="501" t="s">
        <v>1316</v>
      </c>
      <c r="B709" s="502" t="s">
        <v>1317</v>
      </c>
      <c r="C709" s="512"/>
      <c r="D709" s="512"/>
      <c r="E709" s="373"/>
      <c r="F709" s="340" t="str">
        <f t="shared" si="26"/>
        <v>否</v>
      </c>
      <c r="G709" s="220" t="str">
        <f t="shared" si="27"/>
        <v>项</v>
      </c>
    </row>
    <row r="710" ht="36" customHeight="1" spans="1:7">
      <c r="A710" s="501" t="s">
        <v>1318</v>
      </c>
      <c r="B710" s="502" t="s">
        <v>1319</v>
      </c>
      <c r="C710" s="525">
        <v>161</v>
      </c>
      <c r="D710" s="526">
        <v>176</v>
      </c>
      <c r="E710" s="373">
        <f t="shared" ref="E709:E773" si="28">D710/C710-1</f>
        <v>0.093</v>
      </c>
      <c r="F710" s="340" t="str">
        <f t="shared" si="26"/>
        <v>是</v>
      </c>
      <c r="G710" s="220" t="str">
        <f t="shared" si="27"/>
        <v>项</v>
      </c>
    </row>
    <row r="711" ht="36" customHeight="1" spans="1:7">
      <c r="A711" s="501" t="s">
        <v>1320</v>
      </c>
      <c r="B711" s="502" t="s">
        <v>1321</v>
      </c>
      <c r="C711" s="525">
        <v>468</v>
      </c>
      <c r="D711" s="526">
        <v>109</v>
      </c>
      <c r="E711" s="373">
        <f t="shared" si="28"/>
        <v>-0.767</v>
      </c>
      <c r="F711" s="340" t="str">
        <f t="shared" si="26"/>
        <v>是</v>
      </c>
      <c r="G711" s="220" t="str">
        <f t="shared" si="27"/>
        <v>项</v>
      </c>
    </row>
    <row r="712" ht="36" customHeight="1" spans="1:7">
      <c r="A712" s="498" t="s">
        <v>1322</v>
      </c>
      <c r="B712" s="499" t="s">
        <v>1323</v>
      </c>
      <c r="C712" s="512">
        <f>SUM(C713:C716)</f>
        <v>5549</v>
      </c>
      <c r="D712" s="512">
        <f>SUM(D713:D716)</f>
        <v>5841</v>
      </c>
      <c r="E712" s="373">
        <f t="shared" si="28"/>
        <v>0.053</v>
      </c>
      <c r="F712" s="340" t="str">
        <f t="shared" si="26"/>
        <v>是</v>
      </c>
      <c r="G712" s="220" t="str">
        <f t="shared" si="27"/>
        <v>款</v>
      </c>
    </row>
    <row r="713" ht="36" customHeight="1" spans="1:7">
      <c r="A713" s="501" t="s">
        <v>1324</v>
      </c>
      <c r="B713" s="502" t="s">
        <v>1325</v>
      </c>
      <c r="C713" s="525">
        <v>1224</v>
      </c>
      <c r="D713" s="526">
        <v>1302</v>
      </c>
      <c r="E713" s="373">
        <f t="shared" si="28"/>
        <v>0.064</v>
      </c>
      <c r="F713" s="340" t="str">
        <f t="shared" si="26"/>
        <v>是</v>
      </c>
      <c r="G713" s="220" t="str">
        <f t="shared" si="27"/>
        <v>项</v>
      </c>
    </row>
    <row r="714" ht="36" customHeight="1" spans="1:7">
      <c r="A714" s="501" t="s">
        <v>1326</v>
      </c>
      <c r="B714" s="502" t="s">
        <v>1327</v>
      </c>
      <c r="C714" s="525">
        <v>2396</v>
      </c>
      <c r="D714" s="526">
        <v>2510</v>
      </c>
      <c r="E714" s="373">
        <f t="shared" si="28"/>
        <v>0.048</v>
      </c>
      <c r="F714" s="340" t="str">
        <f t="shared" si="26"/>
        <v>是</v>
      </c>
      <c r="G714" s="220" t="str">
        <f t="shared" si="27"/>
        <v>项</v>
      </c>
    </row>
    <row r="715" ht="36" customHeight="1" spans="1:7">
      <c r="A715" s="501" t="s">
        <v>1328</v>
      </c>
      <c r="B715" s="502" t="s">
        <v>1329</v>
      </c>
      <c r="C715" s="525">
        <v>1929</v>
      </c>
      <c r="D715" s="526">
        <v>2029</v>
      </c>
      <c r="E715" s="373">
        <f t="shared" si="28"/>
        <v>0.052</v>
      </c>
      <c r="F715" s="340" t="str">
        <f t="shared" si="26"/>
        <v>是</v>
      </c>
      <c r="G715" s="220" t="str">
        <f t="shared" si="27"/>
        <v>项</v>
      </c>
    </row>
    <row r="716" ht="36" customHeight="1" spans="1:7">
      <c r="A716" s="501" t="s">
        <v>1330</v>
      </c>
      <c r="B716" s="502" t="s">
        <v>1331</v>
      </c>
      <c r="C716" s="512"/>
      <c r="D716" s="512"/>
      <c r="E716" s="373"/>
      <c r="F716" s="340" t="str">
        <f t="shared" si="26"/>
        <v>否</v>
      </c>
      <c r="G716" s="220" t="str">
        <f t="shared" si="27"/>
        <v>项</v>
      </c>
    </row>
    <row r="717" ht="36" customHeight="1" spans="1:7">
      <c r="A717" s="498" t="s">
        <v>1332</v>
      </c>
      <c r="B717" s="499" t="s">
        <v>1333</v>
      </c>
      <c r="C717" s="512">
        <f>SUM(C718:C720)</f>
        <v>9770</v>
      </c>
      <c r="D717" s="512">
        <f>SUM(D718:D720)</f>
        <v>10569</v>
      </c>
      <c r="E717" s="373">
        <f t="shared" si="28"/>
        <v>0.082</v>
      </c>
      <c r="F717" s="340" t="str">
        <f t="shared" si="26"/>
        <v>是</v>
      </c>
      <c r="G717" s="220" t="str">
        <f t="shared" si="27"/>
        <v>款</v>
      </c>
    </row>
    <row r="718" ht="36" customHeight="1" spans="1:7">
      <c r="A718" s="501" t="s">
        <v>1334</v>
      </c>
      <c r="B718" s="502" t="s">
        <v>1335</v>
      </c>
      <c r="C718" s="512"/>
      <c r="D718" s="512"/>
      <c r="E718" s="373"/>
      <c r="F718" s="340" t="str">
        <f t="shared" si="26"/>
        <v>否</v>
      </c>
      <c r="G718" s="220" t="str">
        <f t="shared" si="27"/>
        <v>项</v>
      </c>
    </row>
    <row r="719" ht="36" customHeight="1" spans="1:7">
      <c r="A719" s="501" t="s">
        <v>1336</v>
      </c>
      <c r="B719" s="502" t="s">
        <v>1337</v>
      </c>
      <c r="C719" s="525">
        <v>9770</v>
      </c>
      <c r="D719" s="526">
        <v>10569</v>
      </c>
      <c r="E719" s="373">
        <f t="shared" si="28"/>
        <v>0.082</v>
      </c>
      <c r="F719" s="340" t="str">
        <f t="shared" si="26"/>
        <v>是</v>
      </c>
      <c r="G719" s="220" t="str">
        <f t="shared" si="27"/>
        <v>项</v>
      </c>
    </row>
    <row r="720" ht="36" customHeight="1" spans="1:7">
      <c r="A720" s="501" t="s">
        <v>1338</v>
      </c>
      <c r="B720" s="502" t="s">
        <v>1339</v>
      </c>
      <c r="C720" s="512"/>
      <c r="D720" s="512"/>
      <c r="E720" s="373"/>
      <c r="F720" s="340" t="str">
        <f t="shared" si="26"/>
        <v>否</v>
      </c>
      <c r="G720" s="220" t="str">
        <f t="shared" si="27"/>
        <v>项</v>
      </c>
    </row>
    <row r="721" ht="36" customHeight="1" spans="1:7">
      <c r="A721" s="498" t="s">
        <v>1340</v>
      </c>
      <c r="B721" s="499" t="s">
        <v>1341</v>
      </c>
      <c r="C721" s="512">
        <f>SUM(C722:C724)</f>
        <v>949</v>
      </c>
      <c r="D721" s="512">
        <f>SUM(D722:D724)</f>
        <v>1014</v>
      </c>
      <c r="E721" s="373">
        <f t="shared" si="28"/>
        <v>0.068</v>
      </c>
      <c r="F721" s="340" t="str">
        <f t="shared" si="26"/>
        <v>是</v>
      </c>
      <c r="G721" s="220" t="str">
        <f t="shared" si="27"/>
        <v>款</v>
      </c>
    </row>
    <row r="722" ht="36" customHeight="1" spans="1:7">
      <c r="A722" s="501" t="s">
        <v>1342</v>
      </c>
      <c r="B722" s="502" t="s">
        <v>1343</v>
      </c>
      <c r="C722" s="525">
        <v>938</v>
      </c>
      <c r="D722" s="526">
        <v>1001</v>
      </c>
      <c r="E722" s="373">
        <f t="shared" si="28"/>
        <v>0.067</v>
      </c>
      <c r="F722" s="340" t="str">
        <f t="shared" si="26"/>
        <v>是</v>
      </c>
      <c r="G722" s="220" t="str">
        <f t="shared" si="27"/>
        <v>项</v>
      </c>
    </row>
    <row r="723" ht="36" customHeight="1" spans="1:7">
      <c r="A723" s="501" t="s">
        <v>1344</v>
      </c>
      <c r="B723" s="502" t="s">
        <v>1345</v>
      </c>
      <c r="C723" s="525">
        <v>11</v>
      </c>
      <c r="D723" s="526">
        <v>13</v>
      </c>
      <c r="E723" s="373">
        <f t="shared" si="28"/>
        <v>0.182</v>
      </c>
      <c r="F723" s="340" t="str">
        <f t="shared" si="26"/>
        <v>是</v>
      </c>
      <c r="G723" s="220" t="str">
        <f t="shared" si="27"/>
        <v>项</v>
      </c>
    </row>
    <row r="724" ht="36" customHeight="1" spans="1:7">
      <c r="A724" s="501" t="s">
        <v>1346</v>
      </c>
      <c r="B724" s="502" t="s">
        <v>1347</v>
      </c>
      <c r="C724" s="525">
        <v>0</v>
      </c>
      <c r="D724" s="526">
        <v>0</v>
      </c>
      <c r="E724" s="373"/>
      <c r="F724" s="340" t="str">
        <f t="shared" si="26"/>
        <v>否</v>
      </c>
      <c r="G724" s="220" t="str">
        <f t="shared" si="27"/>
        <v>项</v>
      </c>
    </row>
    <row r="725" ht="36" customHeight="1" spans="1:7">
      <c r="A725" s="498" t="s">
        <v>1348</v>
      </c>
      <c r="B725" s="499" t="s">
        <v>1349</v>
      </c>
      <c r="C725" s="512">
        <f>SUM(C726:C727)</f>
        <v>63</v>
      </c>
      <c r="D725" s="512">
        <f>SUM(D726:D727)</f>
        <v>72</v>
      </c>
      <c r="E725" s="373">
        <f t="shared" si="28"/>
        <v>0.143</v>
      </c>
      <c r="F725" s="340" t="str">
        <f t="shared" si="26"/>
        <v>是</v>
      </c>
      <c r="G725" s="220" t="str">
        <f t="shared" si="27"/>
        <v>款</v>
      </c>
    </row>
    <row r="726" ht="36" customHeight="1" spans="1:7">
      <c r="A726" s="501" t="s">
        <v>1350</v>
      </c>
      <c r="B726" s="502" t="s">
        <v>1351</v>
      </c>
      <c r="C726" s="525">
        <v>53</v>
      </c>
      <c r="D726" s="526">
        <v>61</v>
      </c>
      <c r="E726" s="373">
        <f t="shared" si="28"/>
        <v>0.151</v>
      </c>
      <c r="F726" s="340" t="str">
        <f t="shared" si="26"/>
        <v>是</v>
      </c>
      <c r="G726" s="220" t="str">
        <f t="shared" si="27"/>
        <v>项</v>
      </c>
    </row>
    <row r="727" ht="36" customHeight="1" spans="1:7">
      <c r="A727" s="501" t="s">
        <v>1352</v>
      </c>
      <c r="B727" s="502" t="s">
        <v>1353</v>
      </c>
      <c r="C727" s="525">
        <v>10</v>
      </c>
      <c r="D727" s="526">
        <v>11</v>
      </c>
      <c r="E727" s="373">
        <f t="shared" si="28"/>
        <v>0.1</v>
      </c>
      <c r="F727" s="340" t="str">
        <f t="shared" si="26"/>
        <v>是</v>
      </c>
      <c r="G727" s="220" t="str">
        <f t="shared" si="27"/>
        <v>项</v>
      </c>
    </row>
    <row r="728" ht="36" customHeight="1" spans="1:7">
      <c r="A728" s="498" t="s">
        <v>1354</v>
      </c>
      <c r="B728" s="499" t="s">
        <v>1355</v>
      </c>
      <c r="C728" s="512">
        <f>SUM(C729:C736)</f>
        <v>291</v>
      </c>
      <c r="D728" s="512">
        <f>SUM(D729:D736)</f>
        <v>315</v>
      </c>
      <c r="E728" s="373">
        <f t="shared" si="28"/>
        <v>0.082</v>
      </c>
      <c r="F728" s="340" t="str">
        <f t="shared" si="26"/>
        <v>是</v>
      </c>
      <c r="G728" s="220" t="str">
        <f t="shared" si="27"/>
        <v>款</v>
      </c>
    </row>
    <row r="729" ht="36" customHeight="1" spans="1:7">
      <c r="A729" s="501" t="s">
        <v>1356</v>
      </c>
      <c r="B729" s="502" t="s">
        <v>139</v>
      </c>
      <c r="C729" s="525">
        <v>276</v>
      </c>
      <c r="D729" s="526">
        <v>302</v>
      </c>
      <c r="E729" s="373">
        <f t="shared" si="28"/>
        <v>0.094</v>
      </c>
      <c r="F729" s="340" t="str">
        <f t="shared" si="26"/>
        <v>是</v>
      </c>
      <c r="G729" s="220" t="str">
        <f t="shared" si="27"/>
        <v>项</v>
      </c>
    </row>
    <row r="730" ht="36" customHeight="1" spans="1:7">
      <c r="A730" s="501" t="s">
        <v>1357</v>
      </c>
      <c r="B730" s="502" t="s">
        <v>141</v>
      </c>
      <c r="C730" s="525">
        <v>13</v>
      </c>
      <c r="D730" s="526">
        <v>11</v>
      </c>
      <c r="E730" s="373">
        <f t="shared" si="28"/>
        <v>-0.154</v>
      </c>
      <c r="F730" s="340" t="str">
        <f t="shared" si="26"/>
        <v>是</v>
      </c>
      <c r="G730" s="220" t="str">
        <f t="shared" si="27"/>
        <v>项</v>
      </c>
    </row>
    <row r="731" ht="36" customHeight="1" spans="1:7">
      <c r="A731" s="501" t="s">
        <v>1358</v>
      </c>
      <c r="B731" s="502" t="s">
        <v>143</v>
      </c>
      <c r="C731" s="525">
        <v>0</v>
      </c>
      <c r="D731" s="526">
        <v>0</v>
      </c>
      <c r="E731" s="373"/>
      <c r="F731" s="340" t="str">
        <f t="shared" si="26"/>
        <v>否</v>
      </c>
      <c r="G731" s="220" t="str">
        <f t="shared" si="27"/>
        <v>项</v>
      </c>
    </row>
    <row r="732" ht="36" customHeight="1" spans="1:7">
      <c r="A732" s="501" t="s">
        <v>1359</v>
      </c>
      <c r="B732" s="502" t="s">
        <v>240</v>
      </c>
      <c r="C732" s="525">
        <v>0</v>
      </c>
      <c r="D732" s="526">
        <v>0</v>
      </c>
      <c r="E732" s="373"/>
      <c r="F732" s="340" t="str">
        <f t="shared" si="26"/>
        <v>否</v>
      </c>
      <c r="G732" s="220" t="str">
        <f t="shared" si="27"/>
        <v>项</v>
      </c>
    </row>
    <row r="733" ht="36" customHeight="1" spans="1:7">
      <c r="A733" s="501" t="s">
        <v>1360</v>
      </c>
      <c r="B733" s="502" t="s">
        <v>1361</v>
      </c>
      <c r="C733" s="525">
        <v>0</v>
      </c>
      <c r="D733" s="526">
        <v>0</v>
      </c>
      <c r="E733" s="373"/>
      <c r="F733" s="340" t="str">
        <f t="shared" si="26"/>
        <v>否</v>
      </c>
      <c r="G733" s="220" t="str">
        <f t="shared" si="27"/>
        <v>项</v>
      </c>
    </row>
    <row r="734" ht="36" customHeight="1" spans="1:7">
      <c r="A734" s="501" t="s">
        <v>1362</v>
      </c>
      <c r="B734" s="502" t="s">
        <v>1363</v>
      </c>
      <c r="C734" s="525">
        <v>2</v>
      </c>
      <c r="D734" s="526">
        <v>2</v>
      </c>
      <c r="E734" s="373">
        <f t="shared" si="28"/>
        <v>0</v>
      </c>
      <c r="F734" s="340" t="str">
        <f t="shared" si="26"/>
        <v>是</v>
      </c>
      <c r="G734" s="220" t="str">
        <f t="shared" si="27"/>
        <v>项</v>
      </c>
    </row>
    <row r="735" ht="36" customHeight="1" spans="1:7">
      <c r="A735" s="501" t="s">
        <v>1364</v>
      </c>
      <c r="B735" s="502" t="s">
        <v>157</v>
      </c>
      <c r="C735" s="525">
        <v>0</v>
      </c>
      <c r="D735" s="526">
        <v>0</v>
      </c>
      <c r="E735" s="373"/>
      <c r="F735" s="340" t="str">
        <f t="shared" si="26"/>
        <v>否</v>
      </c>
      <c r="G735" s="220" t="str">
        <f t="shared" si="27"/>
        <v>项</v>
      </c>
    </row>
    <row r="736" ht="36" customHeight="1" spans="1:7">
      <c r="A736" s="501" t="s">
        <v>1365</v>
      </c>
      <c r="B736" s="502" t="s">
        <v>1366</v>
      </c>
      <c r="C736" s="525">
        <v>0</v>
      </c>
      <c r="D736" s="526">
        <v>0</v>
      </c>
      <c r="E736" s="373"/>
      <c r="F736" s="340" t="str">
        <f t="shared" si="26"/>
        <v>否</v>
      </c>
      <c r="G736" s="220" t="str">
        <f t="shared" si="27"/>
        <v>项</v>
      </c>
    </row>
    <row r="737" ht="36" customHeight="1" spans="1:7">
      <c r="A737" s="498" t="s">
        <v>1367</v>
      </c>
      <c r="B737" s="499" t="s">
        <v>1368</v>
      </c>
      <c r="C737" s="512">
        <f>SUM(C738)</f>
        <v>6</v>
      </c>
      <c r="D737" s="512">
        <f>SUM(D738)</f>
        <v>6</v>
      </c>
      <c r="E737" s="373">
        <f t="shared" si="28"/>
        <v>0</v>
      </c>
      <c r="F737" s="340" t="str">
        <f t="shared" si="26"/>
        <v>是</v>
      </c>
      <c r="G737" s="220" t="str">
        <f t="shared" si="27"/>
        <v>款</v>
      </c>
    </row>
    <row r="738" ht="36" customHeight="1" spans="1:7">
      <c r="A738" s="501" t="s">
        <v>1369</v>
      </c>
      <c r="B738" s="502" t="s">
        <v>1370</v>
      </c>
      <c r="C738" s="525">
        <v>6</v>
      </c>
      <c r="D738" s="526">
        <v>6</v>
      </c>
      <c r="E738" s="373">
        <f t="shared" si="28"/>
        <v>0</v>
      </c>
      <c r="F738" s="340" t="str">
        <f t="shared" si="26"/>
        <v>是</v>
      </c>
      <c r="G738" s="220" t="str">
        <f t="shared" si="27"/>
        <v>项</v>
      </c>
    </row>
    <row r="739" ht="36" customHeight="1" spans="1:7">
      <c r="A739" s="498" t="s">
        <v>1371</v>
      </c>
      <c r="B739" s="499" t="s">
        <v>1372</v>
      </c>
      <c r="C739" s="512">
        <f>SUM(C740)</f>
        <v>500</v>
      </c>
      <c r="D739" s="512">
        <f>SUM(D740)</f>
        <v>1</v>
      </c>
      <c r="E739" s="373">
        <f t="shared" si="28"/>
        <v>-0.998</v>
      </c>
      <c r="F739" s="340" t="str">
        <f t="shared" si="26"/>
        <v>是</v>
      </c>
      <c r="G739" s="220" t="str">
        <f t="shared" si="27"/>
        <v>款</v>
      </c>
    </row>
    <row r="740" ht="36" customHeight="1" spans="1:7">
      <c r="A740" s="501">
        <v>2109999</v>
      </c>
      <c r="B740" s="502" t="s">
        <v>1373</v>
      </c>
      <c r="C740" s="525">
        <v>500</v>
      </c>
      <c r="D740" s="526">
        <v>1</v>
      </c>
      <c r="E740" s="373">
        <f t="shared" si="28"/>
        <v>-0.998</v>
      </c>
      <c r="F740" s="340" t="str">
        <f t="shared" si="26"/>
        <v>是</v>
      </c>
      <c r="G740" s="220" t="str">
        <f t="shared" si="27"/>
        <v>项</v>
      </c>
    </row>
    <row r="741" ht="36" customHeight="1" spans="1:7">
      <c r="A741" s="507" t="s">
        <v>1374</v>
      </c>
      <c r="B741" s="508" t="s">
        <v>519</v>
      </c>
      <c r="C741" s="509"/>
      <c r="D741" s="509"/>
      <c r="E741" s="373"/>
      <c r="F741" s="340" t="str">
        <f t="shared" si="26"/>
        <v>否</v>
      </c>
      <c r="G741" s="220" t="str">
        <f t="shared" si="27"/>
        <v>项</v>
      </c>
    </row>
    <row r="742" ht="36" customHeight="1" spans="1:7">
      <c r="A742" s="507" t="s">
        <v>1375</v>
      </c>
      <c r="B742" s="508" t="s">
        <v>705</v>
      </c>
      <c r="C742" s="509"/>
      <c r="D742" s="509"/>
      <c r="E742" s="373"/>
      <c r="F742" s="340" t="str">
        <f t="shared" si="26"/>
        <v>否</v>
      </c>
      <c r="G742" s="220" t="str">
        <f t="shared" si="27"/>
        <v>项</v>
      </c>
    </row>
    <row r="743" ht="36" customHeight="1" spans="1:7">
      <c r="A743" s="495" t="s">
        <v>87</v>
      </c>
      <c r="B743" s="496" t="s">
        <v>88</v>
      </c>
      <c r="C743" s="519">
        <v>5112</v>
      </c>
      <c r="D743" s="519">
        <v>5243</v>
      </c>
      <c r="E743" s="373">
        <f t="shared" si="28"/>
        <v>0.026</v>
      </c>
      <c r="F743" s="340" t="str">
        <f t="shared" si="26"/>
        <v>是</v>
      </c>
      <c r="G743" s="220" t="str">
        <f t="shared" si="27"/>
        <v>类</v>
      </c>
    </row>
    <row r="744" ht="36" customHeight="1" spans="1:7">
      <c r="A744" s="498" t="s">
        <v>1376</v>
      </c>
      <c r="B744" s="499" t="s">
        <v>1377</v>
      </c>
      <c r="C744" s="512">
        <f>SUM(C745:C753)</f>
        <v>469</v>
      </c>
      <c r="D744" s="512">
        <f>SUM(D745:D753)</f>
        <v>42</v>
      </c>
      <c r="E744" s="373">
        <f t="shared" si="28"/>
        <v>-0.91</v>
      </c>
      <c r="F744" s="340" t="str">
        <f t="shared" si="26"/>
        <v>是</v>
      </c>
      <c r="G744" s="220" t="str">
        <f t="shared" si="27"/>
        <v>款</v>
      </c>
    </row>
    <row r="745" ht="36" customHeight="1" spans="1:7">
      <c r="A745" s="501" t="s">
        <v>1378</v>
      </c>
      <c r="B745" s="502" t="s">
        <v>139</v>
      </c>
      <c r="C745" s="525">
        <v>424</v>
      </c>
      <c r="D745" s="526">
        <v>0</v>
      </c>
      <c r="E745" s="373">
        <f t="shared" si="28"/>
        <v>-1</v>
      </c>
      <c r="F745" s="340" t="str">
        <f t="shared" si="26"/>
        <v>是</v>
      </c>
      <c r="G745" s="220" t="str">
        <f t="shared" si="27"/>
        <v>项</v>
      </c>
    </row>
    <row r="746" ht="36" customHeight="1" spans="1:7">
      <c r="A746" s="501" t="s">
        <v>1379</v>
      </c>
      <c r="B746" s="502" t="s">
        <v>141</v>
      </c>
      <c r="C746" s="525">
        <v>45</v>
      </c>
      <c r="D746" s="526">
        <v>42</v>
      </c>
      <c r="E746" s="373">
        <f t="shared" si="28"/>
        <v>-0.067</v>
      </c>
      <c r="F746" s="340" t="str">
        <f t="shared" si="26"/>
        <v>是</v>
      </c>
      <c r="G746" s="220" t="str">
        <f t="shared" si="27"/>
        <v>项</v>
      </c>
    </row>
    <row r="747" ht="36" customHeight="1" spans="1:7">
      <c r="A747" s="501" t="s">
        <v>1380</v>
      </c>
      <c r="B747" s="502" t="s">
        <v>143</v>
      </c>
      <c r="C747" s="525">
        <v>0</v>
      </c>
      <c r="D747" s="526">
        <v>0</v>
      </c>
      <c r="E747" s="373"/>
      <c r="F747" s="340" t="str">
        <f t="shared" si="26"/>
        <v>否</v>
      </c>
      <c r="G747" s="220" t="str">
        <f t="shared" si="27"/>
        <v>项</v>
      </c>
    </row>
    <row r="748" ht="36" customHeight="1" spans="1:7">
      <c r="A748" s="501" t="s">
        <v>1381</v>
      </c>
      <c r="B748" s="502" t="s">
        <v>1382</v>
      </c>
      <c r="C748" s="525">
        <v>0</v>
      </c>
      <c r="D748" s="526">
        <v>0</v>
      </c>
      <c r="E748" s="373"/>
      <c r="F748" s="340" t="str">
        <f t="shared" si="26"/>
        <v>否</v>
      </c>
      <c r="G748" s="220" t="str">
        <f t="shared" si="27"/>
        <v>项</v>
      </c>
    </row>
    <row r="749" ht="36" customHeight="1" spans="1:7">
      <c r="A749" s="501" t="s">
        <v>1383</v>
      </c>
      <c r="B749" s="502" t="s">
        <v>1384</v>
      </c>
      <c r="C749" s="525">
        <v>0</v>
      </c>
      <c r="D749" s="526">
        <v>0</v>
      </c>
      <c r="E749" s="373"/>
      <c r="F749" s="340" t="str">
        <f t="shared" si="26"/>
        <v>否</v>
      </c>
      <c r="G749" s="220" t="str">
        <f t="shared" si="27"/>
        <v>项</v>
      </c>
    </row>
    <row r="750" ht="36" customHeight="1" spans="1:7">
      <c r="A750" s="501" t="s">
        <v>1385</v>
      </c>
      <c r="B750" s="502" t="s">
        <v>1386</v>
      </c>
      <c r="C750" s="525">
        <v>0</v>
      </c>
      <c r="D750" s="526">
        <v>0</v>
      </c>
      <c r="E750" s="373"/>
      <c r="F750" s="340" t="str">
        <f t="shared" si="26"/>
        <v>否</v>
      </c>
      <c r="G750" s="220" t="str">
        <f t="shared" si="27"/>
        <v>项</v>
      </c>
    </row>
    <row r="751" ht="36" customHeight="1" spans="1:7">
      <c r="A751" s="501" t="s">
        <v>1387</v>
      </c>
      <c r="B751" s="502" t="s">
        <v>1388</v>
      </c>
      <c r="C751" s="525">
        <v>0</v>
      </c>
      <c r="D751" s="526">
        <v>0</v>
      </c>
      <c r="E751" s="373"/>
      <c r="F751" s="340" t="str">
        <f t="shared" si="26"/>
        <v>否</v>
      </c>
      <c r="G751" s="220" t="str">
        <f t="shared" si="27"/>
        <v>项</v>
      </c>
    </row>
    <row r="752" ht="36" customHeight="1" spans="1:7">
      <c r="A752" s="501" t="s">
        <v>1389</v>
      </c>
      <c r="B752" s="502" t="s">
        <v>1390</v>
      </c>
      <c r="C752" s="525">
        <v>0</v>
      </c>
      <c r="D752" s="526">
        <v>0</v>
      </c>
      <c r="E752" s="373"/>
      <c r="F752" s="340" t="str">
        <f t="shared" si="26"/>
        <v>否</v>
      </c>
      <c r="G752" s="220" t="str">
        <f t="shared" si="27"/>
        <v>项</v>
      </c>
    </row>
    <row r="753" ht="36" customHeight="1" spans="1:7">
      <c r="A753" s="501" t="s">
        <v>1391</v>
      </c>
      <c r="B753" s="502" t="s">
        <v>1392</v>
      </c>
      <c r="C753" s="525">
        <v>0</v>
      </c>
      <c r="D753" s="526">
        <v>0</v>
      </c>
      <c r="E753" s="373"/>
      <c r="F753" s="340" t="str">
        <f t="shared" si="26"/>
        <v>否</v>
      </c>
      <c r="G753" s="220" t="str">
        <f t="shared" si="27"/>
        <v>项</v>
      </c>
    </row>
    <row r="754" ht="36" customHeight="1" spans="1:7">
      <c r="A754" s="498" t="s">
        <v>1393</v>
      </c>
      <c r="B754" s="499" t="s">
        <v>1394</v>
      </c>
      <c r="C754" s="512">
        <f>SUM(C755:C757)</f>
        <v>15</v>
      </c>
      <c r="D754" s="512">
        <f>SUM(D755:D757)</f>
        <v>15</v>
      </c>
      <c r="E754" s="373">
        <f t="shared" si="28"/>
        <v>0</v>
      </c>
      <c r="F754" s="340" t="str">
        <f t="shared" si="26"/>
        <v>是</v>
      </c>
      <c r="G754" s="220" t="str">
        <f t="shared" si="27"/>
        <v>款</v>
      </c>
    </row>
    <row r="755" ht="36" customHeight="1" spans="1:7">
      <c r="A755" s="501" t="s">
        <v>1395</v>
      </c>
      <c r="B755" s="502" t="s">
        <v>1396</v>
      </c>
      <c r="C755" s="525">
        <v>15</v>
      </c>
      <c r="D755" s="526">
        <v>6</v>
      </c>
      <c r="E755" s="373">
        <f t="shared" si="28"/>
        <v>-0.6</v>
      </c>
      <c r="F755" s="340" t="str">
        <f t="shared" si="26"/>
        <v>是</v>
      </c>
      <c r="G755" s="220" t="str">
        <f t="shared" si="27"/>
        <v>项</v>
      </c>
    </row>
    <row r="756" ht="36" customHeight="1" spans="1:7">
      <c r="A756" s="501" t="s">
        <v>1397</v>
      </c>
      <c r="B756" s="502" t="s">
        <v>1398</v>
      </c>
      <c r="C756" s="525">
        <v>0</v>
      </c>
      <c r="D756" s="526">
        <v>0</v>
      </c>
      <c r="E756" s="373"/>
      <c r="F756" s="340" t="str">
        <f t="shared" si="26"/>
        <v>否</v>
      </c>
      <c r="G756" s="220" t="str">
        <f t="shared" si="27"/>
        <v>项</v>
      </c>
    </row>
    <row r="757" ht="36" customHeight="1" spans="1:7">
      <c r="A757" s="501" t="s">
        <v>1399</v>
      </c>
      <c r="B757" s="502" t="s">
        <v>1400</v>
      </c>
      <c r="C757" s="525">
        <v>0</v>
      </c>
      <c r="D757" s="526">
        <v>9</v>
      </c>
      <c r="E757" s="373"/>
      <c r="F757" s="340" t="str">
        <f t="shared" si="26"/>
        <v>是</v>
      </c>
      <c r="G757" s="220" t="str">
        <f t="shared" si="27"/>
        <v>项</v>
      </c>
    </row>
    <row r="758" ht="36" customHeight="1" spans="1:7">
      <c r="A758" s="498" t="s">
        <v>1401</v>
      </c>
      <c r="B758" s="499" t="s">
        <v>1402</v>
      </c>
      <c r="C758" s="512">
        <f>SUM(C759:C766)</f>
        <v>3160</v>
      </c>
      <c r="D758" s="512">
        <f>SUM(D759:D766)</f>
        <v>3307</v>
      </c>
      <c r="E758" s="373">
        <f t="shared" si="28"/>
        <v>0.047</v>
      </c>
      <c r="F758" s="340" t="str">
        <f t="shared" si="26"/>
        <v>是</v>
      </c>
      <c r="G758" s="220" t="str">
        <f t="shared" si="27"/>
        <v>款</v>
      </c>
    </row>
    <row r="759" ht="36" customHeight="1" spans="1:7">
      <c r="A759" s="501" t="s">
        <v>1403</v>
      </c>
      <c r="B759" s="502" t="s">
        <v>1404</v>
      </c>
      <c r="C759" s="525">
        <v>0</v>
      </c>
      <c r="D759" s="526">
        <v>0</v>
      </c>
      <c r="E759" s="373"/>
      <c r="F759" s="340" t="str">
        <f t="shared" si="26"/>
        <v>否</v>
      </c>
      <c r="G759" s="220" t="str">
        <f t="shared" si="27"/>
        <v>项</v>
      </c>
    </row>
    <row r="760" ht="36" customHeight="1" spans="1:7">
      <c r="A760" s="501" t="s">
        <v>1405</v>
      </c>
      <c r="B760" s="502" t="s">
        <v>1406</v>
      </c>
      <c r="C760" s="525">
        <v>497</v>
      </c>
      <c r="D760" s="526">
        <v>506</v>
      </c>
      <c r="E760" s="373">
        <f t="shared" si="28"/>
        <v>0.018</v>
      </c>
      <c r="F760" s="340" t="str">
        <f t="shared" si="26"/>
        <v>是</v>
      </c>
      <c r="G760" s="220" t="str">
        <f t="shared" si="27"/>
        <v>项</v>
      </c>
    </row>
    <row r="761" ht="36" customHeight="1" spans="1:7">
      <c r="A761" s="501" t="s">
        <v>1407</v>
      </c>
      <c r="B761" s="502" t="s">
        <v>1408</v>
      </c>
      <c r="C761" s="525">
        <v>0</v>
      </c>
      <c r="D761" s="526">
        <v>0</v>
      </c>
      <c r="E761" s="373"/>
      <c r="F761" s="340" t="str">
        <f t="shared" si="26"/>
        <v>否</v>
      </c>
      <c r="G761" s="220" t="str">
        <f t="shared" si="27"/>
        <v>项</v>
      </c>
    </row>
    <row r="762" ht="36" customHeight="1" spans="1:7">
      <c r="A762" s="501" t="s">
        <v>1409</v>
      </c>
      <c r="B762" s="502" t="s">
        <v>1410</v>
      </c>
      <c r="C762" s="525">
        <v>200</v>
      </c>
      <c r="D762" s="526">
        <v>212</v>
      </c>
      <c r="E762" s="373">
        <f t="shared" si="28"/>
        <v>0.06</v>
      </c>
      <c r="F762" s="340" t="str">
        <f t="shared" si="26"/>
        <v>是</v>
      </c>
      <c r="G762" s="220" t="str">
        <f t="shared" si="27"/>
        <v>项</v>
      </c>
    </row>
    <row r="763" ht="36" customHeight="1" spans="1:7">
      <c r="A763" s="501" t="s">
        <v>1411</v>
      </c>
      <c r="B763" s="502" t="s">
        <v>1412</v>
      </c>
      <c r="C763" s="525">
        <v>0</v>
      </c>
      <c r="D763" s="526">
        <v>0</v>
      </c>
      <c r="E763" s="373"/>
      <c r="F763" s="340" t="str">
        <f t="shared" si="26"/>
        <v>否</v>
      </c>
      <c r="G763" s="220" t="str">
        <f t="shared" si="27"/>
        <v>项</v>
      </c>
    </row>
    <row r="764" ht="36" customHeight="1" spans="1:7">
      <c r="A764" s="501" t="s">
        <v>1413</v>
      </c>
      <c r="B764" s="502" t="s">
        <v>1414</v>
      </c>
      <c r="C764" s="525">
        <v>0</v>
      </c>
      <c r="D764" s="526">
        <v>0</v>
      </c>
      <c r="E764" s="373"/>
      <c r="F764" s="340" t="str">
        <f t="shared" si="26"/>
        <v>否</v>
      </c>
      <c r="G764" s="220" t="str">
        <f t="shared" si="27"/>
        <v>项</v>
      </c>
    </row>
    <row r="765" ht="36" customHeight="1" spans="1:7">
      <c r="A765" s="367" t="s">
        <v>1415</v>
      </c>
      <c r="B765" s="502" t="s">
        <v>1416</v>
      </c>
      <c r="C765" s="525">
        <v>0</v>
      </c>
      <c r="D765" s="526"/>
      <c r="E765" s="373"/>
      <c r="F765" s="340" t="str">
        <f t="shared" si="26"/>
        <v>否</v>
      </c>
      <c r="G765" s="220" t="str">
        <f t="shared" si="27"/>
        <v>项</v>
      </c>
    </row>
    <row r="766" ht="36" customHeight="1" spans="1:7">
      <c r="A766" s="501" t="s">
        <v>1417</v>
      </c>
      <c r="B766" s="502" t="s">
        <v>1418</v>
      </c>
      <c r="C766" s="525">
        <v>2463</v>
      </c>
      <c r="D766" s="526">
        <v>2589</v>
      </c>
      <c r="E766" s="373">
        <f t="shared" si="28"/>
        <v>0.051</v>
      </c>
      <c r="F766" s="340" t="str">
        <f t="shared" si="26"/>
        <v>是</v>
      </c>
      <c r="G766" s="220" t="str">
        <f t="shared" si="27"/>
        <v>项</v>
      </c>
    </row>
    <row r="767" ht="36" customHeight="1" spans="1:7">
      <c r="A767" s="498" t="s">
        <v>1419</v>
      </c>
      <c r="B767" s="499" t="s">
        <v>1420</v>
      </c>
      <c r="C767" s="512">
        <f>SUM(C768:C771)</f>
        <v>566</v>
      </c>
      <c r="D767" s="512">
        <f>SUM(D768:D771)</f>
        <v>921</v>
      </c>
      <c r="E767" s="373">
        <f t="shared" si="28"/>
        <v>0.627</v>
      </c>
      <c r="F767" s="340" t="str">
        <f t="shared" si="26"/>
        <v>是</v>
      </c>
      <c r="G767" s="220" t="str">
        <f t="shared" si="27"/>
        <v>款</v>
      </c>
    </row>
    <row r="768" ht="36" customHeight="1" spans="1:7">
      <c r="A768" s="501" t="s">
        <v>1421</v>
      </c>
      <c r="B768" s="502" t="s">
        <v>1422</v>
      </c>
      <c r="C768" s="525">
        <v>0</v>
      </c>
      <c r="D768" s="526">
        <v>300</v>
      </c>
      <c r="E768" s="373"/>
      <c r="F768" s="340" t="str">
        <f t="shared" si="26"/>
        <v>是</v>
      </c>
      <c r="G768" s="220" t="str">
        <f t="shared" si="27"/>
        <v>项</v>
      </c>
    </row>
    <row r="769" ht="36" customHeight="1" spans="1:7">
      <c r="A769" s="501" t="s">
        <v>1423</v>
      </c>
      <c r="B769" s="502" t="s">
        <v>1424</v>
      </c>
      <c r="C769" s="525">
        <v>305</v>
      </c>
      <c r="D769" s="526">
        <v>355</v>
      </c>
      <c r="E769" s="373">
        <f t="shared" si="28"/>
        <v>0.164</v>
      </c>
      <c r="F769" s="340" t="str">
        <f t="shared" si="26"/>
        <v>是</v>
      </c>
      <c r="G769" s="220" t="str">
        <f t="shared" si="27"/>
        <v>项</v>
      </c>
    </row>
    <row r="770" ht="36" customHeight="1" spans="1:7">
      <c r="A770" s="501" t="s">
        <v>1425</v>
      </c>
      <c r="B770" s="502" t="s">
        <v>1426</v>
      </c>
      <c r="C770" s="525">
        <v>0</v>
      </c>
      <c r="D770" s="526">
        <v>0</v>
      </c>
      <c r="E770" s="373"/>
      <c r="F770" s="340" t="str">
        <f t="shared" si="26"/>
        <v>否</v>
      </c>
      <c r="G770" s="220" t="str">
        <f t="shared" si="27"/>
        <v>项</v>
      </c>
    </row>
    <row r="771" ht="36" customHeight="1" spans="1:7">
      <c r="A771" s="501" t="s">
        <v>1427</v>
      </c>
      <c r="B771" s="502" t="s">
        <v>1428</v>
      </c>
      <c r="C771" s="525">
        <v>261</v>
      </c>
      <c r="D771" s="526">
        <v>266</v>
      </c>
      <c r="E771" s="373">
        <f t="shared" si="28"/>
        <v>0.019</v>
      </c>
      <c r="F771" s="340" t="str">
        <f t="shared" si="26"/>
        <v>是</v>
      </c>
      <c r="G771" s="220" t="str">
        <f t="shared" si="27"/>
        <v>项</v>
      </c>
    </row>
    <row r="772" ht="36" customHeight="1" spans="1:7">
      <c r="A772" s="498" t="s">
        <v>1429</v>
      </c>
      <c r="B772" s="499" t="s">
        <v>1430</v>
      </c>
      <c r="C772" s="512">
        <f>SUM(C773:C778)</f>
        <v>203</v>
      </c>
      <c r="D772" s="512">
        <f>SUM(D773:D778)</f>
        <v>223</v>
      </c>
      <c r="E772" s="373">
        <f t="shared" si="28"/>
        <v>0.099</v>
      </c>
      <c r="F772" s="340" t="str">
        <f t="shared" ref="F772:F835" si="29">IF(LEN(A772)=3,"是",IF(B772&lt;&gt;"",IF(SUM(C772:D772)&lt;&gt;0,"是","否"),"是"))</f>
        <v>是</v>
      </c>
      <c r="G772" s="220" t="str">
        <f t="shared" ref="G772:G835" si="30">IF(LEN(A772)=3,"类",IF(LEN(A772)=5,"款","项"))</f>
        <v>款</v>
      </c>
    </row>
    <row r="773" ht="36" customHeight="1" spans="1:7">
      <c r="A773" s="501" t="s">
        <v>1431</v>
      </c>
      <c r="B773" s="502" t="s">
        <v>1432</v>
      </c>
      <c r="C773" s="525">
        <v>203</v>
      </c>
      <c r="D773" s="526">
        <v>223</v>
      </c>
      <c r="E773" s="373">
        <f t="shared" si="28"/>
        <v>0.099</v>
      </c>
      <c r="F773" s="340" t="str">
        <f t="shared" si="29"/>
        <v>是</v>
      </c>
      <c r="G773" s="220" t="str">
        <f t="shared" si="30"/>
        <v>项</v>
      </c>
    </row>
    <row r="774" ht="36" customHeight="1" spans="1:7">
      <c r="A774" s="501" t="s">
        <v>1433</v>
      </c>
      <c r="B774" s="502" t="s">
        <v>1434</v>
      </c>
      <c r="C774" s="525">
        <v>0</v>
      </c>
      <c r="D774" s="526">
        <v>0</v>
      </c>
      <c r="E774" s="373"/>
      <c r="F774" s="340" t="str">
        <f t="shared" si="29"/>
        <v>否</v>
      </c>
      <c r="G774" s="220" t="str">
        <f t="shared" si="30"/>
        <v>项</v>
      </c>
    </row>
    <row r="775" ht="36" customHeight="1" spans="1:7">
      <c r="A775" s="501" t="s">
        <v>1435</v>
      </c>
      <c r="B775" s="502" t="s">
        <v>1436</v>
      </c>
      <c r="C775" s="525">
        <v>0</v>
      </c>
      <c r="D775" s="526">
        <v>0</v>
      </c>
      <c r="E775" s="373"/>
      <c r="F775" s="340" t="str">
        <f t="shared" si="29"/>
        <v>否</v>
      </c>
      <c r="G775" s="220" t="str">
        <f t="shared" si="30"/>
        <v>项</v>
      </c>
    </row>
    <row r="776" ht="36" customHeight="1" spans="1:7">
      <c r="A776" s="501" t="s">
        <v>1437</v>
      </c>
      <c r="B776" s="502" t="s">
        <v>1438</v>
      </c>
      <c r="C776" s="525">
        <v>0</v>
      </c>
      <c r="D776" s="526">
        <v>0</v>
      </c>
      <c r="E776" s="373"/>
      <c r="F776" s="340" t="str">
        <f t="shared" si="29"/>
        <v>否</v>
      </c>
      <c r="G776" s="220" t="str">
        <f t="shared" si="30"/>
        <v>项</v>
      </c>
    </row>
    <row r="777" ht="36" customHeight="1" spans="1:7">
      <c r="A777" s="501" t="s">
        <v>1439</v>
      </c>
      <c r="B777" s="502" t="s">
        <v>1440</v>
      </c>
      <c r="C777" s="525">
        <v>0</v>
      </c>
      <c r="D777" s="526">
        <v>0</v>
      </c>
      <c r="E777" s="373"/>
      <c r="F777" s="340" t="str">
        <f t="shared" si="29"/>
        <v>否</v>
      </c>
      <c r="G777" s="220" t="str">
        <f t="shared" si="30"/>
        <v>项</v>
      </c>
    </row>
    <row r="778" ht="36" customHeight="1" spans="1:7">
      <c r="A778" s="501" t="s">
        <v>1441</v>
      </c>
      <c r="B778" s="502" t="s">
        <v>1442</v>
      </c>
      <c r="C778" s="525">
        <v>0</v>
      </c>
      <c r="D778" s="526">
        <v>0</v>
      </c>
      <c r="E778" s="373"/>
      <c r="F778" s="340" t="str">
        <f t="shared" si="29"/>
        <v>否</v>
      </c>
      <c r="G778" s="220" t="str">
        <f t="shared" si="30"/>
        <v>项</v>
      </c>
    </row>
    <row r="779" ht="36" customHeight="1" spans="1:7">
      <c r="A779" s="498" t="s">
        <v>1443</v>
      </c>
      <c r="B779" s="499" t="s">
        <v>1444</v>
      </c>
      <c r="C779" s="512">
        <f>SUM(C780:C784)</f>
        <v>518</v>
      </c>
      <c r="D779" s="512">
        <f>SUM(D780:D784)</f>
        <v>554</v>
      </c>
      <c r="E779" s="373">
        <f>D779/C779-1</f>
        <v>0.069</v>
      </c>
      <c r="F779" s="340" t="str">
        <f t="shared" si="29"/>
        <v>是</v>
      </c>
      <c r="G779" s="220" t="str">
        <f t="shared" si="30"/>
        <v>款</v>
      </c>
    </row>
    <row r="780" ht="36" customHeight="1" spans="1:7">
      <c r="A780" s="501" t="s">
        <v>1445</v>
      </c>
      <c r="B780" s="502" t="s">
        <v>1446</v>
      </c>
      <c r="C780" s="525">
        <v>285</v>
      </c>
      <c r="D780" s="526">
        <v>301</v>
      </c>
      <c r="E780" s="373">
        <f>D780/C780-1</f>
        <v>0.056</v>
      </c>
      <c r="F780" s="340" t="str">
        <f t="shared" si="29"/>
        <v>是</v>
      </c>
      <c r="G780" s="220" t="str">
        <f t="shared" si="30"/>
        <v>项</v>
      </c>
    </row>
    <row r="781" ht="36" customHeight="1" spans="1:7">
      <c r="A781" s="501" t="s">
        <v>1447</v>
      </c>
      <c r="B781" s="502" t="s">
        <v>1448</v>
      </c>
      <c r="C781" s="525">
        <v>0</v>
      </c>
      <c r="D781" s="526">
        <v>0</v>
      </c>
      <c r="E781" s="373"/>
      <c r="F781" s="340" t="str">
        <f t="shared" si="29"/>
        <v>否</v>
      </c>
      <c r="G781" s="220" t="str">
        <f t="shared" si="30"/>
        <v>项</v>
      </c>
    </row>
    <row r="782" ht="36" customHeight="1" spans="1:7">
      <c r="A782" s="501" t="s">
        <v>1449</v>
      </c>
      <c r="B782" s="502" t="s">
        <v>1450</v>
      </c>
      <c r="C782" s="525">
        <v>0</v>
      </c>
      <c r="D782" s="526">
        <v>0</v>
      </c>
      <c r="E782" s="373"/>
      <c r="F782" s="340" t="str">
        <f t="shared" si="29"/>
        <v>否</v>
      </c>
      <c r="G782" s="220" t="str">
        <f t="shared" si="30"/>
        <v>项</v>
      </c>
    </row>
    <row r="783" ht="36" customHeight="1" spans="1:7">
      <c r="A783" s="501" t="s">
        <v>1451</v>
      </c>
      <c r="B783" s="502" t="s">
        <v>1452</v>
      </c>
      <c r="C783" s="525">
        <v>231</v>
      </c>
      <c r="D783" s="526">
        <v>251</v>
      </c>
      <c r="E783" s="373">
        <f>D783/C783-1</f>
        <v>0.087</v>
      </c>
      <c r="F783" s="340" t="str">
        <f t="shared" si="29"/>
        <v>是</v>
      </c>
      <c r="G783" s="220" t="str">
        <f t="shared" si="30"/>
        <v>项</v>
      </c>
    </row>
    <row r="784" ht="36" customHeight="1" spans="1:7">
      <c r="A784" s="501" t="s">
        <v>1453</v>
      </c>
      <c r="B784" s="502" t="s">
        <v>1454</v>
      </c>
      <c r="C784" s="525">
        <v>2</v>
      </c>
      <c r="D784" s="526">
        <v>2</v>
      </c>
      <c r="E784" s="373">
        <f>D784/C784-1</f>
        <v>0</v>
      </c>
      <c r="F784" s="340" t="str">
        <f t="shared" si="29"/>
        <v>是</v>
      </c>
      <c r="G784" s="220" t="str">
        <f t="shared" si="30"/>
        <v>项</v>
      </c>
    </row>
    <row r="785" ht="36" customHeight="1" spans="1:7">
      <c r="A785" s="498" t="s">
        <v>1455</v>
      </c>
      <c r="B785" s="499" t="s">
        <v>1456</v>
      </c>
      <c r="C785" s="500">
        <f>SUM(C786:C787)</f>
        <v>0</v>
      </c>
      <c r="D785" s="500">
        <f>SUM(D786:D787)</f>
        <v>0</v>
      </c>
      <c r="E785" s="373"/>
      <c r="F785" s="340" t="str">
        <f t="shared" si="29"/>
        <v>否</v>
      </c>
      <c r="G785" s="220" t="str">
        <f t="shared" si="30"/>
        <v>款</v>
      </c>
    </row>
    <row r="786" ht="36" customHeight="1" spans="1:7">
      <c r="A786" s="501" t="s">
        <v>1457</v>
      </c>
      <c r="B786" s="502" t="s">
        <v>1458</v>
      </c>
      <c r="C786" s="511">
        <v>0</v>
      </c>
      <c r="D786" s="511">
        <v>0</v>
      </c>
      <c r="E786" s="373"/>
      <c r="F786" s="340" t="str">
        <f t="shared" si="29"/>
        <v>否</v>
      </c>
      <c r="G786" s="220" t="str">
        <f t="shared" si="30"/>
        <v>项</v>
      </c>
    </row>
    <row r="787" ht="36" customHeight="1" spans="1:7">
      <c r="A787" s="501" t="s">
        <v>1459</v>
      </c>
      <c r="B787" s="502" t="s">
        <v>1460</v>
      </c>
      <c r="C787" s="511">
        <v>0</v>
      </c>
      <c r="D787" s="511">
        <v>0</v>
      </c>
      <c r="E787" s="373"/>
      <c r="F787" s="340" t="str">
        <f t="shared" si="29"/>
        <v>否</v>
      </c>
      <c r="G787" s="220" t="str">
        <f t="shared" si="30"/>
        <v>项</v>
      </c>
    </row>
    <row r="788" ht="36" customHeight="1" spans="1:7">
      <c r="A788" s="498" t="s">
        <v>1461</v>
      </c>
      <c r="B788" s="499" t="s">
        <v>1462</v>
      </c>
      <c r="C788" s="500">
        <f>SUM(C789:C790)</f>
        <v>0</v>
      </c>
      <c r="D788" s="500">
        <f>SUM(D789:D790)</f>
        <v>0</v>
      </c>
      <c r="E788" s="373"/>
      <c r="F788" s="340" t="str">
        <f t="shared" si="29"/>
        <v>否</v>
      </c>
      <c r="G788" s="220" t="str">
        <f t="shared" si="30"/>
        <v>款</v>
      </c>
    </row>
    <row r="789" ht="36" customHeight="1" spans="1:7">
      <c r="A789" s="501" t="s">
        <v>1463</v>
      </c>
      <c r="B789" s="502" t="s">
        <v>1464</v>
      </c>
      <c r="C789" s="511">
        <v>0</v>
      </c>
      <c r="D789" s="511">
        <v>0</v>
      </c>
      <c r="E789" s="373"/>
      <c r="F789" s="340" t="str">
        <f t="shared" si="29"/>
        <v>否</v>
      </c>
      <c r="G789" s="220" t="str">
        <f t="shared" si="30"/>
        <v>项</v>
      </c>
    </row>
    <row r="790" ht="36" customHeight="1" spans="1:7">
      <c r="A790" s="501" t="s">
        <v>1465</v>
      </c>
      <c r="B790" s="502" t="s">
        <v>1466</v>
      </c>
      <c r="C790" s="511">
        <v>0</v>
      </c>
      <c r="D790" s="511">
        <v>0</v>
      </c>
      <c r="E790" s="373"/>
      <c r="F790" s="340" t="str">
        <f t="shared" si="29"/>
        <v>否</v>
      </c>
      <c r="G790" s="220" t="str">
        <f t="shared" si="30"/>
        <v>项</v>
      </c>
    </row>
    <row r="791" ht="36" customHeight="1" spans="1:7">
      <c r="A791" s="498" t="s">
        <v>1467</v>
      </c>
      <c r="B791" s="499" t="s">
        <v>1468</v>
      </c>
      <c r="C791" s="500">
        <f>C792</f>
        <v>0</v>
      </c>
      <c r="D791" s="500">
        <f>D792</f>
        <v>0</v>
      </c>
      <c r="E791" s="373"/>
      <c r="F791" s="340" t="str">
        <f t="shared" si="29"/>
        <v>否</v>
      </c>
      <c r="G791" s="220" t="str">
        <f t="shared" si="30"/>
        <v>款</v>
      </c>
    </row>
    <row r="792" ht="36" customHeight="1" spans="1:7">
      <c r="A792" s="501">
        <v>2110901</v>
      </c>
      <c r="B792" s="521" t="s">
        <v>1469</v>
      </c>
      <c r="C792" s="511">
        <v>0</v>
      </c>
      <c r="D792" s="511">
        <v>0</v>
      </c>
      <c r="E792" s="373"/>
      <c r="F792" s="340" t="str">
        <f t="shared" si="29"/>
        <v>否</v>
      </c>
      <c r="G792" s="220" t="str">
        <f t="shared" si="30"/>
        <v>项</v>
      </c>
    </row>
    <row r="793" ht="36" customHeight="1" spans="1:7">
      <c r="A793" s="498" t="s">
        <v>1470</v>
      </c>
      <c r="B793" s="499" t="s">
        <v>1471</v>
      </c>
      <c r="C793" s="500"/>
      <c r="D793" s="500"/>
      <c r="E793" s="373"/>
      <c r="F793" s="340" t="str">
        <f t="shared" si="29"/>
        <v>否</v>
      </c>
      <c r="G793" s="220" t="str">
        <f t="shared" si="30"/>
        <v>款</v>
      </c>
    </row>
    <row r="794" ht="36" customHeight="1" spans="1:7">
      <c r="A794" s="501">
        <v>2111001</v>
      </c>
      <c r="B794" s="521" t="s">
        <v>1472</v>
      </c>
      <c r="C794" s="511"/>
      <c r="D794" s="511"/>
      <c r="E794" s="373"/>
      <c r="F794" s="340" t="str">
        <f t="shared" si="29"/>
        <v>否</v>
      </c>
      <c r="G794" s="220" t="str">
        <f t="shared" si="30"/>
        <v>项</v>
      </c>
    </row>
    <row r="795" ht="36" customHeight="1" spans="1:7">
      <c r="A795" s="498" t="s">
        <v>1473</v>
      </c>
      <c r="B795" s="499" t="s">
        <v>1474</v>
      </c>
      <c r="C795" s="500"/>
      <c r="D795" s="500"/>
      <c r="E795" s="373"/>
      <c r="F795" s="340" t="str">
        <f t="shared" si="29"/>
        <v>否</v>
      </c>
      <c r="G795" s="220" t="str">
        <f t="shared" si="30"/>
        <v>款</v>
      </c>
    </row>
    <row r="796" ht="36" customHeight="1" spans="1:7">
      <c r="A796" s="501" t="s">
        <v>1475</v>
      </c>
      <c r="B796" s="502" t="s">
        <v>1476</v>
      </c>
      <c r="C796" s="511"/>
      <c r="D796" s="511"/>
      <c r="E796" s="373"/>
      <c r="F796" s="340" t="str">
        <f t="shared" si="29"/>
        <v>否</v>
      </c>
      <c r="G796" s="220" t="str">
        <f t="shared" si="30"/>
        <v>项</v>
      </c>
    </row>
    <row r="797" ht="36" customHeight="1" spans="1:7">
      <c r="A797" s="501" t="s">
        <v>1477</v>
      </c>
      <c r="B797" s="502" t="s">
        <v>1478</v>
      </c>
      <c r="C797" s="511"/>
      <c r="D797" s="511"/>
      <c r="E797" s="373"/>
      <c r="F797" s="340" t="str">
        <f t="shared" si="29"/>
        <v>否</v>
      </c>
      <c r="G797" s="220" t="str">
        <f t="shared" si="30"/>
        <v>项</v>
      </c>
    </row>
    <row r="798" ht="36" customHeight="1" spans="1:7">
      <c r="A798" s="501" t="s">
        <v>1479</v>
      </c>
      <c r="B798" s="502" t="s">
        <v>1480</v>
      </c>
      <c r="C798" s="511">
        <v>0</v>
      </c>
      <c r="D798" s="511">
        <v>0</v>
      </c>
      <c r="E798" s="373"/>
      <c r="F798" s="340" t="str">
        <f t="shared" si="29"/>
        <v>否</v>
      </c>
      <c r="G798" s="220" t="str">
        <f t="shared" si="30"/>
        <v>项</v>
      </c>
    </row>
    <row r="799" ht="36" customHeight="1" spans="1:7">
      <c r="A799" s="501" t="s">
        <v>1481</v>
      </c>
      <c r="B799" s="502" t="s">
        <v>1482</v>
      </c>
      <c r="C799" s="511">
        <v>0</v>
      </c>
      <c r="D799" s="511">
        <v>0</v>
      </c>
      <c r="E799" s="373"/>
      <c r="F799" s="340" t="str">
        <f t="shared" si="29"/>
        <v>否</v>
      </c>
      <c r="G799" s="220" t="str">
        <f t="shared" si="30"/>
        <v>项</v>
      </c>
    </row>
    <row r="800" ht="36" customHeight="1" spans="1:7">
      <c r="A800" s="501" t="s">
        <v>1483</v>
      </c>
      <c r="B800" s="502" t="s">
        <v>1484</v>
      </c>
      <c r="C800" s="511">
        <v>0</v>
      </c>
      <c r="D800" s="511">
        <v>0</v>
      </c>
      <c r="E800" s="373"/>
      <c r="F800" s="340" t="str">
        <f t="shared" si="29"/>
        <v>否</v>
      </c>
      <c r="G800" s="220" t="str">
        <f t="shared" si="30"/>
        <v>项</v>
      </c>
    </row>
    <row r="801" ht="36" customHeight="1" spans="1:7">
      <c r="A801" s="498" t="s">
        <v>1485</v>
      </c>
      <c r="B801" s="499" t="s">
        <v>1486</v>
      </c>
      <c r="C801" s="500">
        <f>C802</f>
        <v>0</v>
      </c>
      <c r="D801" s="500">
        <f>D802</f>
        <v>0</v>
      </c>
      <c r="E801" s="373"/>
      <c r="F801" s="340" t="str">
        <f t="shared" si="29"/>
        <v>否</v>
      </c>
      <c r="G801" s="220" t="str">
        <f t="shared" si="30"/>
        <v>款</v>
      </c>
    </row>
    <row r="802" ht="36" customHeight="1" spans="1:7">
      <c r="A802" s="367" t="s">
        <v>1487</v>
      </c>
      <c r="B802" s="502" t="s">
        <v>1488</v>
      </c>
      <c r="C802" s="511">
        <v>0</v>
      </c>
      <c r="D802" s="511">
        <v>0</v>
      </c>
      <c r="E802" s="373"/>
      <c r="F802" s="340" t="str">
        <f t="shared" si="29"/>
        <v>否</v>
      </c>
      <c r="G802" s="220" t="str">
        <f t="shared" si="30"/>
        <v>项</v>
      </c>
    </row>
    <row r="803" ht="36" customHeight="1" spans="1:7">
      <c r="A803" s="498" t="s">
        <v>1489</v>
      </c>
      <c r="B803" s="499" t="s">
        <v>1490</v>
      </c>
      <c r="C803" s="500">
        <f>C804</f>
        <v>0</v>
      </c>
      <c r="D803" s="500">
        <f>D804</f>
        <v>0</v>
      </c>
      <c r="E803" s="373"/>
      <c r="F803" s="340" t="str">
        <f t="shared" si="29"/>
        <v>否</v>
      </c>
      <c r="G803" s="220" t="str">
        <f t="shared" si="30"/>
        <v>款</v>
      </c>
    </row>
    <row r="804" ht="36" customHeight="1" spans="1:7">
      <c r="A804" s="367" t="s">
        <v>1491</v>
      </c>
      <c r="B804" s="502" t="s">
        <v>1492</v>
      </c>
      <c r="C804" s="511">
        <v>0</v>
      </c>
      <c r="D804" s="511">
        <v>0</v>
      </c>
      <c r="E804" s="373"/>
      <c r="F804" s="340" t="str">
        <f t="shared" si="29"/>
        <v>否</v>
      </c>
      <c r="G804" s="220" t="str">
        <f t="shared" si="30"/>
        <v>项</v>
      </c>
    </row>
    <row r="805" ht="36" customHeight="1" spans="1:7">
      <c r="A805" s="498" t="s">
        <v>1493</v>
      </c>
      <c r="B805" s="499" t="s">
        <v>1494</v>
      </c>
      <c r="C805" s="500"/>
      <c r="D805" s="500"/>
      <c r="E805" s="373"/>
      <c r="F805" s="340" t="str">
        <f t="shared" si="29"/>
        <v>否</v>
      </c>
      <c r="G805" s="220" t="str">
        <f t="shared" si="30"/>
        <v>款</v>
      </c>
    </row>
    <row r="806" ht="36" customHeight="1" spans="1:7">
      <c r="A806" s="501" t="s">
        <v>1495</v>
      </c>
      <c r="B806" s="502" t="s">
        <v>139</v>
      </c>
      <c r="C806" s="511">
        <v>0</v>
      </c>
      <c r="D806" s="511">
        <v>0</v>
      </c>
      <c r="E806" s="373"/>
      <c r="F806" s="340" t="str">
        <f t="shared" si="29"/>
        <v>否</v>
      </c>
      <c r="G806" s="220" t="str">
        <f t="shared" si="30"/>
        <v>项</v>
      </c>
    </row>
    <row r="807" ht="36" customHeight="1" spans="1:7">
      <c r="A807" s="501" t="s">
        <v>1496</v>
      </c>
      <c r="B807" s="502" t="s">
        <v>141</v>
      </c>
      <c r="C807" s="511">
        <v>0</v>
      </c>
      <c r="D807" s="511">
        <v>0</v>
      </c>
      <c r="E807" s="373"/>
      <c r="F807" s="340" t="str">
        <f t="shared" si="29"/>
        <v>否</v>
      </c>
      <c r="G807" s="220" t="str">
        <f t="shared" si="30"/>
        <v>项</v>
      </c>
    </row>
    <row r="808" ht="36" customHeight="1" spans="1:7">
      <c r="A808" s="501" t="s">
        <v>1497</v>
      </c>
      <c r="B808" s="502" t="s">
        <v>143</v>
      </c>
      <c r="C808" s="511">
        <v>0</v>
      </c>
      <c r="D808" s="511">
        <v>0</v>
      </c>
      <c r="E808" s="373"/>
      <c r="F808" s="340" t="str">
        <f t="shared" si="29"/>
        <v>否</v>
      </c>
      <c r="G808" s="220" t="str">
        <f t="shared" si="30"/>
        <v>项</v>
      </c>
    </row>
    <row r="809" ht="36" customHeight="1" spans="1:7">
      <c r="A809" s="501" t="s">
        <v>1498</v>
      </c>
      <c r="B809" s="502" t="s">
        <v>1499</v>
      </c>
      <c r="C809" s="511">
        <v>0</v>
      </c>
      <c r="D809" s="511">
        <v>0</v>
      </c>
      <c r="E809" s="373"/>
      <c r="F809" s="340" t="str">
        <f t="shared" si="29"/>
        <v>否</v>
      </c>
      <c r="G809" s="220" t="str">
        <f t="shared" si="30"/>
        <v>项</v>
      </c>
    </row>
    <row r="810" ht="36" customHeight="1" spans="1:7">
      <c r="A810" s="501" t="s">
        <v>1500</v>
      </c>
      <c r="B810" s="502" t="s">
        <v>1501</v>
      </c>
      <c r="C810" s="511">
        <v>0</v>
      </c>
      <c r="D810" s="511">
        <v>0</v>
      </c>
      <c r="E810" s="373"/>
      <c r="F810" s="340" t="str">
        <f t="shared" si="29"/>
        <v>否</v>
      </c>
      <c r="G810" s="220" t="str">
        <f t="shared" si="30"/>
        <v>项</v>
      </c>
    </row>
    <row r="811" ht="36" customHeight="1" spans="1:7">
      <c r="A811" s="501" t="s">
        <v>1502</v>
      </c>
      <c r="B811" s="502" t="s">
        <v>1503</v>
      </c>
      <c r="C811" s="511">
        <v>0</v>
      </c>
      <c r="D811" s="511">
        <v>0</v>
      </c>
      <c r="E811" s="373"/>
      <c r="F811" s="340" t="str">
        <f t="shared" si="29"/>
        <v>否</v>
      </c>
      <c r="G811" s="220" t="str">
        <f t="shared" si="30"/>
        <v>项</v>
      </c>
    </row>
    <row r="812" ht="36" customHeight="1" spans="1:7">
      <c r="A812" s="501" t="s">
        <v>1504</v>
      </c>
      <c r="B812" s="502" t="s">
        <v>1505</v>
      </c>
      <c r="C812" s="511">
        <v>0</v>
      </c>
      <c r="D812" s="511">
        <v>0</v>
      </c>
      <c r="E812" s="373"/>
      <c r="F812" s="340" t="str">
        <f t="shared" si="29"/>
        <v>否</v>
      </c>
      <c r="G812" s="220" t="str">
        <f t="shared" si="30"/>
        <v>项</v>
      </c>
    </row>
    <row r="813" ht="36" customHeight="1" spans="1:7">
      <c r="A813" s="501" t="s">
        <v>1506</v>
      </c>
      <c r="B813" s="502" t="s">
        <v>1507</v>
      </c>
      <c r="C813" s="511">
        <v>0</v>
      </c>
      <c r="D813" s="511">
        <v>0</v>
      </c>
      <c r="E813" s="373"/>
      <c r="F813" s="340" t="str">
        <f t="shared" si="29"/>
        <v>否</v>
      </c>
      <c r="G813" s="220" t="str">
        <f t="shared" si="30"/>
        <v>项</v>
      </c>
    </row>
    <row r="814" ht="36" customHeight="1" spans="1:7">
      <c r="A814" s="501" t="s">
        <v>1508</v>
      </c>
      <c r="B814" s="502" t="s">
        <v>1509</v>
      </c>
      <c r="C814" s="511">
        <v>0</v>
      </c>
      <c r="D814" s="511">
        <v>0</v>
      </c>
      <c r="E814" s="373"/>
      <c r="F814" s="340" t="str">
        <f t="shared" si="29"/>
        <v>否</v>
      </c>
      <c r="G814" s="220" t="str">
        <f t="shared" si="30"/>
        <v>项</v>
      </c>
    </row>
    <row r="815" ht="36" customHeight="1" spans="1:7">
      <c r="A815" s="501" t="s">
        <v>1510</v>
      </c>
      <c r="B815" s="502" t="s">
        <v>1511</v>
      </c>
      <c r="C815" s="511">
        <v>0</v>
      </c>
      <c r="D815" s="511">
        <v>0</v>
      </c>
      <c r="E815" s="373"/>
      <c r="F815" s="340" t="str">
        <f t="shared" si="29"/>
        <v>否</v>
      </c>
      <c r="G815" s="220" t="str">
        <f t="shared" si="30"/>
        <v>项</v>
      </c>
    </row>
    <row r="816" ht="36" customHeight="1" spans="1:7">
      <c r="A816" s="501" t="s">
        <v>1512</v>
      </c>
      <c r="B816" s="502" t="s">
        <v>240</v>
      </c>
      <c r="C816" s="511"/>
      <c r="D816" s="511"/>
      <c r="E816" s="373"/>
      <c r="F816" s="340" t="str">
        <f t="shared" si="29"/>
        <v>否</v>
      </c>
      <c r="G816" s="220" t="str">
        <f t="shared" si="30"/>
        <v>项</v>
      </c>
    </row>
    <row r="817" ht="36" customHeight="1" spans="1:7">
      <c r="A817" s="501" t="s">
        <v>1513</v>
      </c>
      <c r="B817" s="502" t="s">
        <v>1514</v>
      </c>
      <c r="C817" s="511">
        <v>0</v>
      </c>
      <c r="D817" s="511">
        <v>0</v>
      </c>
      <c r="E817" s="373"/>
      <c r="F817" s="340" t="str">
        <f t="shared" si="29"/>
        <v>否</v>
      </c>
      <c r="G817" s="220" t="str">
        <f t="shared" si="30"/>
        <v>项</v>
      </c>
    </row>
    <row r="818" ht="36" customHeight="1" spans="1:7">
      <c r="A818" s="501" t="s">
        <v>1515</v>
      </c>
      <c r="B818" s="502" t="s">
        <v>157</v>
      </c>
      <c r="C818" s="511">
        <v>0</v>
      </c>
      <c r="D818" s="511">
        <v>0</v>
      </c>
      <c r="E818" s="373"/>
      <c r="F818" s="340" t="str">
        <f t="shared" si="29"/>
        <v>否</v>
      </c>
      <c r="G818" s="220" t="str">
        <f t="shared" si="30"/>
        <v>项</v>
      </c>
    </row>
    <row r="819" ht="36" customHeight="1" spans="1:7">
      <c r="A819" s="501" t="s">
        <v>1516</v>
      </c>
      <c r="B819" s="502" t="s">
        <v>1517</v>
      </c>
      <c r="C819" s="511">
        <v>0</v>
      </c>
      <c r="D819" s="511">
        <v>0</v>
      </c>
      <c r="E819" s="373"/>
      <c r="F819" s="340" t="str">
        <f t="shared" si="29"/>
        <v>否</v>
      </c>
      <c r="G819" s="220" t="str">
        <f t="shared" si="30"/>
        <v>项</v>
      </c>
    </row>
    <row r="820" ht="36" customHeight="1" spans="1:7">
      <c r="A820" s="498" t="s">
        <v>1518</v>
      </c>
      <c r="B820" s="499" t="s">
        <v>1519</v>
      </c>
      <c r="C820" s="512">
        <f>SUM(C821)</f>
        <v>181</v>
      </c>
      <c r="D820" s="512">
        <f>SUM(D821)</f>
        <v>181</v>
      </c>
      <c r="E820" s="373">
        <f>D820/C820-1</f>
        <v>0</v>
      </c>
      <c r="F820" s="340" t="str">
        <f t="shared" si="29"/>
        <v>是</v>
      </c>
      <c r="G820" s="220" t="str">
        <f t="shared" si="30"/>
        <v>款</v>
      </c>
    </row>
    <row r="821" ht="36" customHeight="1" spans="1:7">
      <c r="A821" s="517" t="s">
        <v>1520</v>
      </c>
      <c r="B821" s="528" t="s">
        <v>1521</v>
      </c>
      <c r="C821" s="525">
        <v>181</v>
      </c>
      <c r="D821" s="526">
        <v>181</v>
      </c>
      <c r="E821" s="373">
        <f>D821/C821-1</f>
        <v>0</v>
      </c>
      <c r="F821" s="340" t="str">
        <f t="shared" si="29"/>
        <v>是</v>
      </c>
      <c r="G821" s="220" t="str">
        <f t="shared" si="30"/>
        <v>项</v>
      </c>
    </row>
    <row r="822" ht="36" customHeight="1" spans="1:7">
      <c r="A822" s="518" t="s">
        <v>1522</v>
      </c>
      <c r="B822" s="508" t="s">
        <v>519</v>
      </c>
      <c r="C822" s="509"/>
      <c r="D822" s="509"/>
      <c r="E822" s="373"/>
      <c r="F822" s="340" t="str">
        <f t="shared" si="29"/>
        <v>否</v>
      </c>
      <c r="G822" s="220" t="str">
        <f t="shared" si="30"/>
        <v>项</v>
      </c>
    </row>
    <row r="823" ht="36" customHeight="1" spans="1:7">
      <c r="A823" s="498" t="s">
        <v>89</v>
      </c>
      <c r="B823" s="496" t="s">
        <v>90</v>
      </c>
      <c r="C823" s="519">
        <f>C824+C835+C837+C840+C842+C844</f>
        <v>2859</v>
      </c>
      <c r="D823" s="519">
        <f>D824+D835+D837+D840+D842+D844</f>
        <v>2718</v>
      </c>
      <c r="E823" s="373">
        <f>D823/C823-1</f>
        <v>-0.049</v>
      </c>
      <c r="F823" s="340" t="str">
        <f t="shared" si="29"/>
        <v>是</v>
      </c>
      <c r="G823" s="220" t="str">
        <f t="shared" si="30"/>
        <v>类</v>
      </c>
    </row>
    <row r="824" ht="36" customHeight="1" spans="1:7">
      <c r="A824" s="498" t="s">
        <v>1523</v>
      </c>
      <c r="B824" s="499" t="s">
        <v>1524</v>
      </c>
      <c r="C824" s="512">
        <f>SUM(C825:C834)</f>
        <v>1202</v>
      </c>
      <c r="D824" s="512">
        <f>SUM(D825:D834)</f>
        <v>1132</v>
      </c>
      <c r="E824" s="373">
        <f>D824/C824-1</f>
        <v>-0.058</v>
      </c>
      <c r="F824" s="340" t="str">
        <f t="shared" si="29"/>
        <v>是</v>
      </c>
      <c r="G824" s="220" t="str">
        <f t="shared" si="30"/>
        <v>款</v>
      </c>
    </row>
    <row r="825" ht="36" customHeight="1" spans="1:7">
      <c r="A825" s="501" t="s">
        <v>1525</v>
      </c>
      <c r="B825" s="502" t="s">
        <v>139</v>
      </c>
      <c r="C825" s="525">
        <v>567</v>
      </c>
      <c r="D825" s="526">
        <v>603</v>
      </c>
      <c r="E825" s="373">
        <f>D825/C825-1</f>
        <v>0.063</v>
      </c>
      <c r="F825" s="340" t="str">
        <f t="shared" si="29"/>
        <v>是</v>
      </c>
      <c r="G825" s="220" t="str">
        <f t="shared" si="30"/>
        <v>项</v>
      </c>
    </row>
    <row r="826" ht="36" customHeight="1" spans="1:7">
      <c r="A826" s="501" t="s">
        <v>1526</v>
      </c>
      <c r="B826" s="502" t="s">
        <v>141</v>
      </c>
      <c r="C826" s="525">
        <v>96</v>
      </c>
      <c r="D826" s="526">
        <v>35</v>
      </c>
      <c r="E826" s="373">
        <f>D826/C826-1</f>
        <v>-0.635</v>
      </c>
      <c r="F826" s="340" t="str">
        <f t="shared" si="29"/>
        <v>是</v>
      </c>
      <c r="G826" s="220" t="str">
        <f t="shared" si="30"/>
        <v>项</v>
      </c>
    </row>
    <row r="827" ht="36" customHeight="1" spans="1:7">
      <c r="A827" s="501" t="s">
        <v>1527</v>
      </c>
      <c r="B827" s="502" t="s">
        <v>143</v>
      </c>
      <c r="C827" s="525">
        <v>537</v>
      </c>
      <c r="D827" s="526">
        <v>494</v>
      </c>
      <c r="E827" s="373">
        <f>D827/C827-1</f>
        <v>-0.08</v>
      </c>
      <c r="F827" s="340" t="str">
        <f t="shared" si="29"/>
        <v>是</v>
      </c>
      <c r="G827" s="220" t="str">
        <f t="shared" si="30"/>
        <v>项</v>
      </c>
    </row>
    <row r="828" ht="36" customHeight="1" spans="1:7">
      <c r="A828" s="501" t="s">
        <v>1528</v>
      </c>
      <c r="B828" s="502" t="s">
        <v>1529</v>
      </c>
      <c r="C828" s="512"/>
      <c r="D828" s="512"/>
      <c r="E828" s="373"/>
      <c r="F828" s="340" t="str">
        <f t="shared" si="29"/>
        <v>否</v>
      </c>
      <c r="G828" s="220" t="str">
        <f t="shared" si="30"/>
        <v>项</v>
      </c>
    </row>
    <row r="829" ht="36" customHeight="1" spans="1:7">
      <c r="A829" s="501" t="s">
        <v>1530</v>
      </c>
      <c r="B829" s="502" t="s">
        <v>1531</v>
      </c>
      <c r="C829" s="512"/>
      <c r="D829" s="512"/>
      <c r="E829" s="373"/>
      <c r="F829" s="340" t="str">
        <f t="shared" si="29"/>
        <v>否</v>
      </c>
      <c r="G829" s="220" t="str">
        <f t="shared" si="30"/>
        <v>项</v>
      </c>
    </row>
    <row r="830" ht="36" customHeight="1" spans="1:7">
      <c r="A830" s="501" t="s">
        <v>1532</v>
      </c>
      <c r="B830" s="502" t="s">
        <v>1533</v>
      </c>
      <c r="C830" s="512"/>
      <c r="D830" s="512"/>
      <c r="E830" s="373"/>
      <c r="F830" s="340" t="str">
        <f t="shared" si="29"/>
        <v>否</v>
      </c>
      <c r="G830" s="220" t="str">
        <f t="shared" si="30"/>
        <v>项</v>
      </c>
    </row>
    <row r="831" ht="36" customHeight="1" spans="1:7">
      <c r="A831" s="501" t="s">
        <v>1534</v>
      </c>
      <c r="B831" s="502" t="s">
        <v>1535</v>
      </c>
      <c r="C831" s="512"/>
      <c r="D831" s="512"/>
      <c r="E831" s="373"/>
      <c r="F831" s="340" t="str">
        <f t="shared" si="29"/>
        <v>否</v>
      </c>
      <c r="G831" s="220" t="str">
        <f t="shared" si="30"/>
        <v>项</v>
      </c>
    </row>
    <row r="832" ht="36" customHeight="1" spans="1:7">
      <c r="A832" s="501" t="s">
        <v>1536</v>
      </c>
      <c r="B832" s="502" t="s">
        <v>1537</v>
      </c>
      <c r="C832" s="512"/>
      <c r="D832" s="512"/>
      <c r="E832" s="373"/>
      <c r="F832" s="340" t="str">
        <f t="shared" si="29"/>
        <v>否</v>
      </c>
      <c r="G832" s="220" t="str">
        <f t="shared" si="30"/>
        <v>项</v>
      </c>
    </row>
    <row r="833" ht="36" customHeight="1" spans="1:7">
      <c r="A833" s="501" t="s">
        <v>1538</v>
      </c>
      <c r="B833" s="502" t="s">
        <v>1539</v>
      </c>
      <c r="C833" s="512"/>
      <c r="D833" s="512"/>
      <c r="E833" s="373"/>
      <c r="F833" s="340" t="str">
        <f t="shared" si="29"/>
        <v>否</v>
      </c>
      <c r="G833" s="220" t="str">
        <f t="shared" si="30"/>
        <v>项</v>
      </c>
    </row>
    <row r="834" ht="36" customHeight="1" spans="1:7">
      <c r="A834" s="501" t="s">
        <v>1540</v>
      </c>
      <c r="B834" s="502" t="s">
        <v>1541</v>
      </c>
      <c r="C834" s="512">
        <v>2</v>
      </c>
      <c r="D834" s="512"/>
      <c r="E834" s="373">
        <f>D834/C834-1</f>
        <v>-1</v>
      </c>
      <c r="F834" s="340" t="str">
        <f t="shared" si="29"/>
        <v>是</v>
      </c>
      <c r="G834" s="220" t="str">
        <f t="shared" si="30"/>
        <v>项</v>
      </c>
    </row>
    <row r="835" ht="36" customHeight="1" spans="1:7">
      <c r="A835" s="498" t="s">
        <v>1542</v>
      </c>
      <c r="B835" s="499" t="s">
        <v>1543</v>
      </c>
      <c r="C835" s="516"/>
      <c r="D835" s="516"/>
      <c r="E835" s="373"/>
      <c r="F835" s="340" t="e">
        <f>IF(LEN(A835)=3,"是",IF(B835&lt;&gt;"",IF(SUM(#REF!)&lt;&gt;0,"是","否"),"是"))</f>
        <v>#REF!</v>
      </c>
      <c r="G835" s="220" t="str">
        <f t="shared" si="30"/>
        <v>款</v>
      </c>
    </row>
    <row r="836" ht="36" customHeight="1" spans="1:7">
      <c r="A836" s="501">
        <v>2120201</v>
      </c>
      <c r="B836" s="521" t="s">
        <v>1544</v>
      </c>
      <c r="C836" s="516"/>
      <c r="D836" s="516"/>
      <c r="E836" s="373"/>
      <c r="F836" s="340" t="str">
        <f>IF(LEN(A836)=3,"是",IF(B836&lt;&gt;"",IF(SUM(C837:D837)&lt;&gt;0,"是","否"),"是"))</f>
        <v>是</v>
      </c>
      <c r="G836" s="220" t="str">
        <f t="shared" ref="G836:G899" si="31">IF(LEN(A836)=3,"类",IF(LEN(A836)=5,"款","项"))</f>
        <v>项</v>
      </c>
    </row>
    <row r="837" ht="36" customHeight="1" spans="1:7">
      <c r="A837" s="498" t="s">
        <v>1545</v>
      </c>
      <c r="B837" s="499" t="s">
        <v>1546</v>
      </c>
      <c r="C837" s="512">
        <f>SUM(C838:C839)</f>
        <v>327</v>
      </c>
      <c r="D837" s="512">
        <f>SUM(D838:D839)</f>
        <v>297</v>
      </c>
      <c r="E837" s="373">
        <f t="shared" ref="E837:E905" si="32">D837/C837-1</f>
        <v>-0.092</v>
      </c>
      <c r="F837" s="340" t="str">
        <f>IF(LEN(A837)=3,"是",IF(B837&lt;&gt;"",IF(SUM(C838:D838)&lt;&gt;0,"是","否"),"是"))</f>
        <v>是</v>
      </c>
      <c r="G837" s="220" t="str">
        <f t="shared" si="31"/>
        <v>款</v>
      </c>
    </row>
    <row r="838" ht="36" customHeight="1" spans="1:7">
      <c r="A838" s="501" t="s">
        <v>1547</v>
      </c>
      <c r="B838" s="502" t="s">
        <v>1548</v>
      </c>
      <c r="C838" s="525">
        <v>120</v>
      </c>
      <c r="D838" s="526">
        <v>90</v>
      </c>
      <c r="E838" s="373">
        <f t="shared" si="32"/>
        <v>-0.25</v>
      </c>
      <c r="F838" s="340" t="str">
        <f>IF(LEN(A838)=3,"是",IF(B838&lt;&gt;"",IF(SUM(C839:D839)&lt;&gt;0,"是","否"),"是"))</f>
        <v>是</v>
      </c>
      <c r="G838" s="220" t="str">
        <f t="shared" si="31"/>
        <v>项</v>
      </c>
    </row>
    <row r="839" ht="36" customHeight="1" spans="1:7">
      <c r="A839" s="501" t="s">
        <v>1549</v>
      </c>
      <c r="B839" s="502" t="s">
        <v>1550</v>
      </c>
      <c r="C839" s="525">
        <v>207</v>
      </c>
      <c r="D839" s="526">
        <v>207</v>
      </c>
      <c r="E839" s="373">
        <f t="shared" si="32"/>
        <v>0</v>
      </c>
      <c r="F839" s="340" t="str">
        <f>IF(LEN(A839)=3,"是",IF(B839&lt;&gt;"",IF(SUM(C840:D840)&lt;&gt;0,"是","否"),"是"))</f>
        <v>是</v>
      </c>
      <c r="G839" s="220" t="str">
        <f t="shared" si="31"/>
        <v>项</v>
      </c>
    </row>
    <row r="840" ht="36" customHeight="1" spans="1:7">
      <c r="A840" s="498" t="s">
        <v>1551</v>
      </c>
      <c r="B840" s="499" t="s">
        <v>1552</v>
      </c>
      <c r="C840" s="525">
        <v>690</v>
      </c>
      <c r="D840" s="526">
        <v>629</v>
      </c>
      <c r="E840" s="373">
        <f t="shared" si="32"/>
        <v>-0.088</v>
      </c>
      <c r="F840" s="340" t="e">
        <f>IF(LEN(A840)=3,"是",IF(B840&lt;&gt;"",IF(SUM(#REF!)&lt;&gt;0,"是","否"),"是"))</f>
        <v>#REF!</v>
      </c>
      <c r="G840" s="220" t="str">
        <f t="shared" si="31"/>
        <v>款</v>
      </c>
    </row>
    <row r="841" ht="36" customHeight="1" spans="1:7">
      <c r="A841" s="501">
        <v>2120501</v>
      </c>
      <c r="B841" s="521" t="s">
        <v>1553</v>
      </c>
      <c r="C841" s="529">
        <v>640</v>
      </c>
      <c r="D841" s="530">
        <v>660</v>
      </c>
      <c r="E841" s="373">
        <f t="shared" si="32"/>
        <v>0.031</v>
      </c>
      <c r="F841" s="340" t="e">
        <f>IF(LEN(A841)=3,"是",IF(B841&lt;&gt;"",IF(SUM(#REF!)&lt;&gt;0,"是","否"),"是"))</f>
        <v>#REF!</v>
      </c>
      <c r="G841" s="220" t="str">
        <f t="shared" si="31"/>
        <v>项</v>
      </c>
    </row>
    <row r="842" ht="36" customHeight="1" spans="1:7">
      <c r="A842" s="498" t="s">
        <v>1554</v>
      </c>
      <c r="B842" s="499" t="s">
        <v>1555</v>
      </c>
      <c r="C842" s="516"/>
      <c r="D842" s="516"/>
      <c r="E842" s="373"/>
      <c r="F842" s="340" t="str">
        <f>IF(LEN(A842)=3,"是",IF(B842&lt;&gt;"",IF(SUM(C841:D841)&lt;&gt;0,"是","否"),"是"))</f>
        <v>是</v>
      </c>
      <c r="G842" s="220" t="str">
        <f t="shared" si="31"/>
        <v>款</v>
      </c>
    </row>
    <row r="843" ht="36" customHeight="1" spans="1:7">
      <c r="A843" s="501">
        <v>2120601</v>
      </c>
      <c r="B843" s="521" t="s">
        <v>1556</v>
      </c>
      <c r="C843" s="511"/>
      <c r="D843" s="511"/>
      <c r="E843" s="373"/>
      <c r="F843" s="340" t="str">
        <f t="shared" ref="F836:F899" si="33">IF(LEN(A843)=3,"是",IF(B843&lt;&gt;"",IF(SUM(C843:D843)&lt;&gt;0,"是","否"),"是"))</f>
        <v>否</v>
      </c>
      <c r="G843" s="220" t="str">
        <f t="shared" si="31"/>
        <v>项</v>
      </c>
    </row>
    <row r="844" ht="36" customHeight="1" spans="1:7">
      <c r="A844" s="498" t="s">
        <v>1557</v>
      </c>
      <c r="B844" s="499" t="s">
        <v>1558</v>
      </c>
      <c r="C844" s="512">
        <f>SUM(C845)</f>
        <v>640</v>
      </c>
      <c r="D844" s="512">
        <f>SUM(D845)</f>
        <v>660</v>
      </c>
      <c r="E844" s="373">
        <f t="shared" si="32"/>
        <v>0.031</v>
      </c>
      <c r="F844" s="340" t="str">
        <f t="shared" si="33"/>
        <v>是</v>
      </c>
      <c r="G844" s="220" t="str">
        <f t="shared" si="31"/>
        <v>款</v>
      </c>
    </row>
    <row r="845" ht="36" customHeight="1" spans="1:7">
      <c r="A845" s="501">
        <v>2129999</v>
      </c>
      <c r="B845" s="521" t="s">
        <v>1559</v>
      </c>
      <c r="C845" s="525">
        <v>640</v>
      </c>
      <c r="D845" s="526">
        <v>660</v>
      </c>
      <c r="E845" s="373">
        <f t="shared" si="32"/>
        <v>0.031</v>
      </c>
      <c r="F845" s="340" t="str">
        <f t="shared" si="33"/>
        <v>是</v>
      </c>
      <c r="G845" s="220" t="str">
        <f t="shared" si="31"/>
        <v>项</v>
      </c>
    </row>
    <row r="846" ht="36" customHeight="1" spans="1:7">
      <c r="A846" s="507" t="s">
        <v>1560</v>
      </c>
      <c r="B846" s="508" t="s">
        <v>519</v>
      </c>
      <c r="C846" s="509"/>
      <c r="D846" s="509"/>
      <c r="E846" s="373"/>
      <c r="F846" s="340" t="str">
        <f t="shared" si="33"/>
        <v>否</v>
      </c>
      <c r="G846" s="220" t="str">
        <f t="shared" si="31"/>
        <v>项</v>
      </c>
    </row>
    <row r="847" ht="36" customHeight="1" spans="1:9">
      <c r="A847" s="498" t="s">
        <v>91</v>
      </c>
      <c r="B847" s="496" t="s">
        <v>92</v>
      </c>
      <c r="C847" s="519">
        <f>SUM(C848,C874,C899,C927,C938,C945,C952,C955)</f>
        <v>39309</v>
      </c>
      <c r="D847" s="519">
        <f>SUM(D848,D874,D899,D927,D938,D945,D952,D955)</f>
        <v>34655</v>
      </c>
      <c r="E847" s="373">
        <f t="shared" si="32"/>
        <v>-0.118</v>
      </c>
      <c r="F847" s="340" t="str">
        <f t="shared" si="33"/>
        <v>是</v>
      </c>
      <c r="G847" s="220" t="str">
        <f t="shared" si="31"/>
        <v>类</v>
      </c>
      <c r="H847" s="531">
        <f>SUM(H848,H874,H899,H927,H938,H945,H952,H955)</f>
        <v>39309</v>
      </c>
      <c r="I847" s="531">
        <f>SUM(I848,I874,I899,I927,I938,I945,I952,I955)</f>
        <v>34655</v>
      </c>
    </row>
    <row r="848" ht="36" customHeight="1" spans="1:9">
      <c r="A848" s="498" t="s">
        <v>1561</v>
      </c>
      <c r="B848" s="499" t="s">
        <v>1562</v>
      </c>
      <c r="C848" s="512">
        <f>SUM(C849:C873)</f>
        <v>8612</v>
      </c>
      <c r="D848" s="512">
        <f>SUM(D849:D873)</f>
        <v>9271</v>
      </c>
      <c r="E848" s="373">
        <f t="shared" si="32"/>
        <v>0.077</v>
      </c>
      <c r="F848" s="340" t="str">
        <f t="shared" si="33"/>
        <v>是</v>
      </c>
      <c r="G848" s="220" t="str">
        <f t="shared" si="31"/>
        <v>款</v>
      </c>
      <c r="H848" s="531">
        <f>SUM(H849:H873)</f>
        <v>8612</v>
      </c>
      <c r="I848" s="531">
        <f>SUM(I849:I873)</f>
        <v>9271</v>
      </c>
    </row>
    <row r="849" ht="36" customHeight="1" spans="1:9">
      <c r="A849" s="501" t="s">
        <v>1563</v>
      </c>
      <c r="B849" s="502" t="s">
        <v>139</v>
      </c>
      <c r="C849" s="525">
        <v>1261</v>
      </c>
      <c r="D849" s="526">
        <v>1413</v>
      </c>
      <c r="E849" s="373">
        <f t="shared" si="32"/>
        <v>0.121</v>
      </c>
      <c r="F849" s="340" t="str">
        <f t="shared" si="33"/>
        <v>是</v>
      </c>
      <c r="G849" s="220" t="str">
        <f t="shared" si="31"/>
        <v>项</v>
      </c>
      <c r="H849" s="525">
        <v>1261</v>
      </c>
      <c r="I849" s="526">
        <v>1413</v>
      </c>
    </row>
    <row r="850" ht="36" customHeight="1" spans="1:9">
      <c r="A850" s="501" t="s">
        <v>1564</v>
      </c>
      <c r="B850" s="502" t="s">
        <v>141</v>
      </c>
      <c r="C850" s="525">
        <v>13</v>
      </c>
      <c r="D850" s="526">
        <v>12</v>
      </c>
      <c r="E850" s="373">
        <f t="shared" si="32"/>
        <v>-0.077</v>
      </c>
      <c r="F850" s="340" t="str">
        <f t="shared" si="33"/>
        <v>是</v>
      </c>
      <c r="G850" s="220" t="str">
        <f t="shared" si="31"/>
        <v>项</v>
      </c>
      <c r="H850" s="525">
        <v>13</v>
      </c>
      <c r="I850" s="526">
        <v>12</v>
      </c>
    </row>
    <row r="851" ht="36" customHeight="1" spans="1:9">
      <c r="A851" s="501" t="s">
        <v>1565</v>
      </c>
      <c r="B851" s="502" t="s">
        <v>143</v>
      </c>
      <c r="C851" s="525">
        <v>0</v>
      </c>
      <c r="D851" s="526">
        <v>0</v>
      </c>
      <c r="E851" s="373"/>
      <c r="F851" s="340" t="str">
        <f t="shared" si="33"/>
        <v>否</v>
      </c>
      <c r="G851" s="220" t="str">
        <f t="shared" si="31"/>
        <v>项</v>
      </c>
      <c r="H851" s="525">
        <v>0</v>
      </c>
      <c r="I851" s="526">
        <v>0</v>
      </c>
    </row>
    <row r="852" ht="36" customHeight="1" spans="1:9">
      <c r="A852" s="501" t="s">
        <v>1566</v>
      </c>
      <c r="B852" s="502" t="s">
        <v>157</v>
      </c>
      <c r="C852" s="525">
        <v>1361</v>
      </c>
      <c r="D852" s="526">
        <v>1415</v>
      </c>
      <c r="E852" s="373">
        <f t="shared" si="32"/>
        <v>0.04</v>
      </c>
      <c r="F852" s="340" t="str">
        <f t="shared" si="33"/>
        <v>是</v>
      </c>
      <c r="G852" s="220" t="str">
        <f t="shared" si="31"/>
        <v>项</v>
      </c>
      <c r="H852" s="525">
        <v>1361</v>
      </c>
      <c r="I852" s="526">
        <v>1415</v>
      </c>
    </row>
    <row r="853" ht="36" customHeight="1" spans="1:9">
      <c r="A853" s="501" t="s">
        <v>1567</v>
      </c>
      <c r="B853" s="502" t="s">
        <v>1568</v>
      </c>
      <c r="C853" s="525">
        <v>0</v>
      </c>
      <c r="D853" s="526">
        <v>0</v>
      </c>
      <c r="E853" s="373"/>
      <c r="F853" s="340" t="str">
        <f t="shared" si="33"/>
        <v>否</v>
      </c>
      <c r="G853" s="220" t="str">
        <f t="shared" si="31"/>
        <v>项</v>
      </c>
      <c r="H853" s="525">
        <v>0</v>
      </c>
      <c r="I853" s="526">
        <v>0</v>
      </c>
    </row>
    <row r="854" ht="36" customHeight="1" spans="1:9">
      <c r="A854" s="501" t="s">
        <v>1569</v>
      </c>
      <c r="B854" s="502" t="s">
        <v>1570</v>
      </c>
      <c r="C854" s="525">
        <v>395</v>
      </c>
      <c r="D854" s="526">
        <v>400</v>
      </c>
      <c r="E854" s="373">
        <f t="shared" si="32"/>
        <v>0.013</v>
      </c>
      <c r="F854" s="340" t="str">
        <f t="shared" si="33"/>
        <v>是</v>
      </c>
      <c r="G854" s="220" t="str">
        <f t="shared" si="31"/>
        <v>项</v>
      </c>
      <c r="H854" s="525">
        <v>395</v>
      </c>
      <c r="I854" s="526">
        <v>400</v>
      </c>
    </row>
    <row r="855" ht="36" customHeight="1" spans="1:9">
      <c r="A855" s="501" t="s">
        <v>1571</v>
      </c>
      <c r="B855" s="502" t="s">
        <v>1572</v>
      </c>
      <c r="C855" s="525">
        <v>215</v>
      </c>
      <c r="D855" s="526">
        <v>220</v>
      </c>
      <c r="E855" s="373">
        <f t="shared" si="32"/>
        <v>0.023</v>
      </c>
      <c r="F855" s="340" t="str">
        <f t="shared" si="33"/>
        <v>是</v>
      </c>
      <c r="G855" s="220" t="str">
        <f t="shared" si="31"/>
        <v>项</v>
      </c>
      <c r="H855" s="525">
        <v>215</v>
      </c>
      <c r="I855" s="526">
        <v>220</v>
      </c>
    </row>
    <row r="856" ht="36" customHeight="1" spans="1:9">
      <c r="A856" s="501" t="s">
        <v>1573</v>
      </c>
      <c r="B856" s="502" t="s">
        <v>1574</v>
      </c>
      <c r="C856" s="525">
        <v>137</v>
      </c>
      <c r="D856" s="526">
        <v>137</v>
      </c>
      <c r="E856" s="373">
        <f t="shared" si="32"/>
        <v>0</v>
      </c>
      <c r="F856" s="340" t="str">
        <f t="shared" si="33"/>
        <v>是</v>
      </c>
      <c r="G856" s="220" t="str">
        <f t="shared" si="31"/>
        <v>项</v>
      </c>
      <c r="H856" s="525">
        <v>137</v>
      </c>
      <c r="I856" s="526">
        <v>137</v>
      </c>
    </row>
    <row r="857" ht="36" customHeight="1" spans="1:9">
      <c r="A857" s="501" t="s">
        <v>1575</v>
      </c>
      <c r="B857" s="502" t="s">
        <v>1576</v>
      </c>
      <c r="C857" s="525">
        <v>2</v>
      </c>
      <c r="D857" s="526">
        <v>2</v>
      </c>
      <c r="E857" s="373">
        <f t="shared" si="32"/>
        <v>0</v>
      </c>
      <c r="F857" s="340" t="str">
        <f t="shared" si="33"/>
        <v>是</v>
      </c>
      <c r="G857" s="220" t="str">
        <f t="shared" si="31"/>
        <v>项</v>
      </c>
      <c r="H857" s="525">
        <v>2</v>
      </c>
      <c r="I857" s="526">
        <v>2</v>
      </c>
    </row>
    <row r="858" ht="36" customHeight="1" spans="1:9">
      <c r="A858" s="501" t="s">
        <v>1577</v>
      </c>
      <c r="B858" s="502" t="s">
        <v>1578</v>
      </c>
      <c r="C858" s="525">
        <v>0</v>
      </c>
      <c r="D858" s="526">
        <v>0</v>
      </c>
      <c r="E858" s="373"/>
      <c r="F858" s="340" t="str">
        <f t="shared" si="33"/>
        <v>否</v>
      </c>
      <c r="G858" s="220" t="str">
        <f t="shared" si="31"/>
        <v>项</v>
      </c>
      <c r="H858" s="525">
        <v>0</v>
      </c>
      <c r="I858" s="526">
        <v>0</v>
      </c>
    </row>
    <row r="859" ht="36" customHeight="1" spans="1:9">
      <c r="A859" s="501" t="s">
        <v>1579</v>
      </c>
      <c r="B859" s="502" t="s">
        <v>1580</v>
      </c>
      <c r="C859" s="525">
        <v>8</v>
      </c>
      <c r="D859" s="526">
        <v>9</v>
      </c>
      <c r="E859" s="373">
        <f t="shared" si="32"/>
        <v>0.125</v>
      </c>
      <c r="F859" s="340" t="str">
        <f t="shared" si="33"/>
        <v>是</v>
      </c>
      <c r="G859" s="220" t="str">
        <f t="shared" si="31"/>
        <v>项</v>
      </c>
      <c r="H859" s="525">
        <v>8</v>
      </c>
      <c r="I859" s="526">
        <v>9</v>
      </c>
    </row>
    <row r="860" ht="36" customHeight="1" spans="1:9">
      <c r="A860" s="501" t="s">
        <v>1581</v>
      </c>
      <c r="B860" s="502" t="s">
        <v>1582</v>
      </c>
      <c r="C860" s="525">
        <v>0</v>
      </c>
      <c r="D860" s="526">
        <v>0</v>
      </c>
      <c r="E860" s="373"/>
      <c r="F860" s="340" t="str">
        <f t="shared" si="33"/>
        <v>否</v>
      </c>
      <c r="G860" s="220" t="str">
        <f t="shared" si="31"/>
        <v>项</v>
      </c>
      <c r="H860" s="525">
        <v>0</v>
      </c>
      <c r="I860" s="526">
        <v>0</v>
      </c>
    </row>
    <row r="861" ht="36" customHeight="1" spans="1:9">
      <c r="A861" s="501" t="s">
        <v>1583</v>
      </c>
      <c r="B861" s="502" t="s">
        <v>1584</v>
      </c>
      <c r="C861" s="525">
        <v>57</v>
      </c>
      <c r="D861" s="526">
        <v>57</v>
      </c>
      <c r="E861" s="373">
        <f t="shared" si="32"/>
        <v>0</v>
      </c>
      <c r="F861" s="340" t="str">
        <f t="shared" si="33"/>
        <v>是</v>
      </c>
      <c r="G861" s="220" t="str">
        <f t="shared" si="31"/>
        <v>项</v>
      </c>
      <c r="H861" s="525">
        <v>57</v>
      </c>
      <c r="I861" s="526">
        <v>57</v>
      </c>
    </row>
    <row r="862" ht="36" customHeight="1" spans="1:9">
      <c r="A862" s="501" t="s">
        <v>1585</v>
      </c>
      <c r="B862" s="502" t="s">
        <v>1586</v>
      </c>
      <c r="C862" s="525">
        <v>0</v>
      </c>
      <c r="D862" s="526">
        <v>0</v>
      </c>
      <c r="E862" s="373"/>
      <c r="F862" s="340" t="str">
        <f t="shared" si="33"/>
        <v>否</v>
      </c>
      <c r="G862" s="220" t="str">
        <f t="shared" si="31"/>
        <v>项</v>
      </c>
      <c r="H862" s="525">
        <v>0</v>
      </c>
      <c r="I862" s="526">
        <v>0</v>
      </c>
    </row>
    <row r="863" ht="36" customHeight="1" spans="1:9">
      <c r="A863" s="501" t="s">
        <v>1587</v>
      </c>
      <c r="B863" s="502" t="s">
        <v>1588</v>
      </c>
      <c r="C863" s="525">
        <v>0</v>
      </c>
      <c r="D863" s="526">
        <v>0</v>
      </c>
      <c r="E863" s="373"/>
      <c r="F863" s="340" t="str">
        <f t="shared" si="33"/>
        <v>否</v>
      </c>
      <c r="G863" s="220" t="str">
        <f t="shared" si="31"/>
        <v>项</v>
      </c>
      <c r="H863" s="525">
        <v>0</v>
      </c>
      <c r="I863" s="526">
        <v>0</v>
      </c>
    </row>
    <row r="864" ht="36" customHeight="1" spans="1:9">
      <c r="A864" s="501" t="s">
        <v>1589</v>
      </c>
      <c r="B864" s="502" t="s">
        <v>1590</v>
      </c>
      <c r="C864" s="525">
        <v>206</v>
      </c>
      <c r="D864" s="526">
        <v>206</v>
      </c>
      <c r="E864" s="373">
        <f t="shared" si="32"/>
        <v>0</v>
      </c>
      <c r="F864" s="340" t="str">
        <f t="shared" si="33"/>
        <v>是</v>
      </c>
      <c r="G864" s="220" t="str">
        <f t="shared" si="31"/>
        <v>项</v>
      </c>
      <c r="H864" s="525">
        <v>206</v>
      </c>
      <c r="I864" s="526">
        <v>206</v>
      </c>
    </row>
    <row r="865" ht="36" customHeight="1" spans="1:9">
      <c r="A865" s="501" t="s">
        <v>1591</v>
      </c>
      <c r="B865" s="502" t="s">
        <v>1592</v>
      </c>
      <c r="C865" s="525">
        <v>0</v>
      </c>
      <c r="D865" s="526">
        <v>54</v>
      </c>
      <c r="E865" s="373"/>
      <c r="F865" s="340" t="str">
        <f t="shared" si="33"/>
        <v>是</v>
      </c>
      <c r="G865" s="220" t="str">
        <f t="shared" si="31"/>
        <v>项</v>
      </c>
      <c r="H865" s="525">
        <v>0</v>
      </c>
      <c r="I865" s="526">
        <v>54</v>
      </c>
    </row>
    <row r="866" ht="36" customHeight="1" spans="1:9">
      <c r="A866" s="501" t="s">
        <v>1593</v>
      </c>
      <c r="B866" s="502" t="s">
        <v>1594</v>
      </c>
      <c r="C866" s="525">
        <v>30</v>
      </c>
      <c r="D866" s="526">
        <v>4</v>
      </c>
      <c r="E866" s="373">
        <f t="shared" si="32"/>
        <v>-0.867</v>
      </c>
      <c r="F866" s="340" t="str">
        <f t="shared" si="33"/>
        <v>是</v>
      </c>
      <c r="G866" s="220" t="str">
        <f t="shared" si="31"/>
        <v>项</v>
      </c>
      <c r="H866" s="525">
        <v>30</v>
      </c>
      <c r="I866" s="526">
        <v>4</v>
      </c>
    </row>
    <row r="867" ht="36" customHeight="1" spans="1:9">
      <c r="A867" s="501" t="s">
        <v>1595</v>
      </c>
      <c r="B867" s="502" t="s">
        <v>1596</v>
      </c>
      <c r="C867" s="525">
        <v>563</v>
      </c>
      <c r="D867" s="526">
        <v>605</v>
      </c>
      <c r="E867" s="373">
        <f t="shared" si="32"/>
        <v>0.075</v>
      </c>
      <c r="F867" s="340" t="str">
        <f t="shared" si="33"/>
        <v>是</v>
      </c>
      <c r="G867" s="220" t="str">
        <f t="shared" si="31"/>
        <v>项</v>
      </c>
      <c r="H867" s="525">
        <v>563</v>
      </c>
      <c r="I867" s="526">
        <v>605</v>
      </c>
    </row>
    <row r="868" ht="36" customHeight="1" spans="1:9">
      <c r="A868" s="501" t="s">
        <v>1597</v>
      </c>
      <c r="B868" s="502" t="s">
        <v>1598</v>
      </c>
      <c r="C868" s="525">
        <v>1193</v>
      </c>
      <c r="D868" s="526">
        <v>1193</v>
      </c>
      <c r="E868" s="373">
        <f t="shared" si="32"/>
        <v>0</v>
      </c>
      <c r="F868" s="340" t="str">
        <f t="shared" si="33"/>
        <v>是</v>
      </c>
      <c r="G868" s="220" t="str">
        <f t="shared" si="31"/>
        <v>项</v>
      </c>
      <c r="H868" s="525">
        <v>1193</v>
      </c>
      <c r="I868" s="526">
        <v>1193</v>
      </c>
    </row>
    <row r="869" ht="36" customHeight="1" spans="1:9">
      <c r="A869" s="501" t="s">
        <v>1599</v>
      </c>
      <c r="B869" s="502" t="s">
        <v>1600</v>
      </c>
      <c r="C869" s="525">
        <v>60</v>
      </c>
      <c r="D869" s="526">
        <v>447</v>
      </c>
      <c r="E869" s="373">
        <f t="shared" si="32"/>
        <v>6.45</v>
      </c>
      <c r="F869" s="340" t="str">
        <f t="shared" si="33"/>
        <v>是</v>
      </c>
      <c r="G869" s="220" t="str">
        <f t="shared" si="31"/>
        <v>项</v>
      </c>
      <c r="H869" s="525">
        <v>60</v>
      </c>
      <c r="I869" s="526">
        <v>447</v>
      </c>
    </row>
    <row r="870" ht="36" customHeight="1" spans="1:9">
      <c r="A870" s="501" t="s">
        <v>1601</v>
      </c>
      <c r="B870" s="502" t="s">
        <v>1602</v>
      </c>
      <c r="C870" s="525">
        <v>0</v>
      </c>
      <c r="D870" s="526">
        <v>0</v>
      </c>
      <c r="E870" s="373"/>
      <c r="F870" s="340" t="str">
        <f t="shared" si="33"/>
        <v>否</v>
      </c>
      <c r="G870" s="220" t="str">
        <f t="shared" si="31"/>
        <v>项</v>
      </c>
      <c r="H870" s="525">
        <v>0</v>
      </c>
      <c r="I870" s="526">
        <v>0</v>
      </c>
    </row>
    <row r="871" ht="36" customHeight="1" spans="1:9">
      <c r="A871" s="501" t="s">
        <v>1603</v>
      </c>
      <c r="B871" s="502" t="s">
        <v>1604</v>
      </c>
      <c r="C871" s="525">
        <v>88</v>
      </c>
      <c r="D871" s="526">
        <v>83</v>
      </c>
      <c r="E871" s="373">
        <f t="shared" si="32"/>
        <v>-0.057</v>
      </c>
      <c r="F871" s="340" t="str">
        <f t="shared" si="33"/>
        <v>是</v>
      </c>
      <c r="G871" s="220" t="str">
        <f t="shared" si="31"/>
        <v>项</v>
      </c>
      <c r="H871" s="525">
        <v>88</v>
      </c>
      <c r="I871" s="526">
        <v>83</v>
      </c>
    </row>
    <row r="872" ht="36" customHeight="1" spans="1:9">
      <c r="A872" s="501" t="s">
        <v>1605</v>
      </c>
      <c r="B872" s="502" t="s">
        <v>1606</v>
      </c>
      <c r="C872" s="525">
        <v>2405</v>
      </c>
      <c r="D872" s="526">
        <v>2396</v>
      </c>
      <c r="E872" s="373">
        <f t="shared" si="32"/>
        <v>-0.004</v>
      </c>
      <c r="F872" s="340" t="str">
        <f t="shared" si="33"/>
        <v>是</v>
      </c>
      <c r="G872" s="220" t="str">
        <f t="shared" si="31"/>
        <v>项</v>
      </c>
      <c r="H872" s="525">
        <v>2405</v>
      </c>
      <c r="I872" s="526">
        <v>2396</v>
      </c>
    </row>
    <row r="873" ht="36" customHeight="1" spans="1:9">
      <c r="A873" s="501" t="s">
        <v>1607</v>
      </c>
      <c r="B873" s="502" t="s">
        <v>1608</v>
      </c>
      <c r="C873" s="525">
        <v>618</v>
      </c>
      <c r="D873" s="526">
        <v>618</v>
      </c>
      <c r="E873" s="373">
        <f t="shared" si="32"/>
        <v>0</v>
      </c>
      <c r="F873" s="340" t="str">
        <f t="shared" si="33"/>
        <v>是</v>
      </c>
      <c r="G873" s="220" t="str">
        <f t="shared" si="31"/>
        <v>项</v>
      </c>
      <c r="H873" s="525">
        <v>618</v>
      </c>
      <c r="I873" s="526">
        <v>618</v>
      </c>
    </row>
    <row r="874" ht="36" customHeight="1" spans="1:9">
      <c r="A874" s="498" t="s">
        <v>1609</v>
      </c>
      <c r="B874" s="499" t="s">
        <v>1610</v>
      </c>
      <c r="C874" s="512">
        <f>SUM(C875:C898)</f>
        <v>2829</v>
      </c>
      <c r="D874" s="512">
        <f>SUM(D875:D898)</f>
        <v>3079</v>
      </c>
      <c r="E874" s="373">
        <f t="shared" si="32"/>
        <v>0.088</v>
      </c>
      <c r="F874" s="340" t="str">
        <f t="shared" si="33"/>
        <v>是</v>
      </c>
      <c r="G874" s="220" t="str">
        <f t="shared" si="31"/>
        <v>款</v>
      </c>
      <c r="H874" s="531">
        <f>SUM(H875:H898)</f>
        <v>2829</v>
      </c>
      <c r="I874" s="531">
        <f>SUM(I875:I898)</f>
        <v>3079</v>
      </c>
    </row>
    <row r="875" ht="36" customHeight="1" spans="1:9">
      <c r="A875" s="501" t="s">
        <v>1611</v>
      </c>
      <c r="B875" s="502" t="s">
        <v>139</v>
      </c>
      <c r="C875" s="525">
        <v>782</v>
      </c>
      <c r="D875" s="526">
        <v>881</v>
      </c>
      <c r="E875" s="373">
        <f t="shared" si="32"/>
        <v>0.127</v>
      </c>
      <c r="F875" s="340" t="str">
        <f t="shared" si="33"/>
        <v>是</v>
      </c>
      <c r="G875" s="220" t="str">
        <f t="shared" si="31"/>
        <v>项</v>
      </c>
      <c r="H875" s="525">
        <v>782</v>
      </c>
      <c r="I875" s="526">
        <v>881</v>
      </c>
    </row>
    <row r="876" ht="36" customHeight="1" spans="1:9">
      <c r="A876" s="501" t="s">
        <v>1612</v>
      </c>
      <c r="B876" s="502" t="s">
        <v>141</v>
      </c>
      <c r="C876" s="525">
        <v>22</v>
      </c>
      <c r="D876" s="526">
        <v>20</v>
      </c>
      <c r="E876" s="373">
        <f t="shared" si="32"/>
        <v>-0.091</v>
      </c>
      <c r="F876" s="340" t="str">
        <f t="shared" si="33"/>
        <v>是</v>
      </c>
      <c r="G876" s="220" t="str">
        <f t="shared" si="31"/>
        <v>项</v>
      </c>
      <c r="H876" s="525">
        <v>22</v>
      </c>
      <c r="I876" s="526">
        <v>20</v>
      </c>
    </row>
    <row r="877" ht="36" customHeight="1" spans="1:9">
      <c r="A877" s="501" t="s">
        <v>1613</v>
      </c>
      <c r="B877" s="502" t="s">
        <v>143</v>
      </c>
      <c r="C877" s="525">
        <v>0</v>
      </c>
      <c r="D877" s="526">
        <v>0</v>
      </c>
      <c r="E877" s="373"/>
      <c r="F877" s="340" t="str">
        <f t="shared" si="33"/>
        <v>否</v>
      </c>
      <c r="G877" s="220" t="str">
        <f t="shared" si="31"/>
        <v>项</v>
      </c>
      <c r="H877" s="525">
        <v>0</v>
      </c>
      <c r="I877" s="526">
        <v>0</v>
      </c>
    </row>
    <row r="878" ht="36" customHeight="1" spans="1:9">
      <c r="A878" s="501" t="s">
        <v>1614</v>
      </c>
      <c r="B878" s="502" t="s">
        <v>1615</v>
      </c>
      <c r="C878" s="525">
        <v>578</v>
      </c>
      <c r="D878" s="526">
        <v>605</v>
      </c>
      <c r="E878" s="373">
        <f t="shared" si="32"/>
        <v>0.047</v>
      </c>
      <c r="F878" s="340" t="str">
        <f t="shared" si="33"/>
        <v>是</v>
      </c>
      <c r="G878" s="220" t="str">
        <f t="shared" si="31"/>
        <v>项</v>
      </c>
      <c r="H878" s="525">
        <v>578</v>
      </c>
      <c r="I878" s="526">
        <v>605</v>
      </c>
    </row>
    <row r="879" ht="36" customHeight="1" spans="1:9">
      <c r="A879" s="501" t="s">
        <v>1616</v>
      </c>
      <c r="B879" s="502" t="s">
        <v>1617</v>
      </c>
      <c r="C879" s="525">
        <v>185</v>
      </c>
      <c r="D879" s="526">
        <v>200</v>
      </c>
      <c r="E879" s="373">
        <f t="shared" si="32"/>
        <v>0.081</v>
      </c>
      <c r="F879" s="340" t="str">
        <f t="shared" si="33"/>
        <v>是</v>
      </c>
      <c r="G879" s="220" t="str">
        <f t="shared" si="31"/>
        <v>项</v>
      </c>
      <c r="H879" s="525">
        <v>185</v>
      </c>
      <c r="I879" s="526">
        <v>200</v>
      </c>
    </row>
    <row r="880" ht="36" customHeight="1" spans="1:9">
      <c r="A880" s="501" t="s">
        <v>1618</v>
      </c>
      <c r="B880" s="502" t="s">
        <v>1619</v>
      </c>
      <c r="C880" s="525">
        <v>0</v>
      </c>
      <c r="D880" s="526">
        <v>0</v>
      </c>
      <c r="E880" s="373"/>
      <c r="F880" s="340" t="str">
        <f t="shared" si="33"/>
        <v>否</v>
      </c>
      <c r="G880" s="220" t="str">
        <f t="shared" si="31"/>
        <v>项</v>
      </c>
      <c r="H880" s="525">
        <v>0</v>
      </c>
      <c r="I880" s="526">
        <v>0</v>
      </c>
    </row>
    <row r="881" ht="36" customHeight="1" spans="1:9">
      <c r="A881" s="501" t="s">
        <v>1620</v>
      </c>
      <c r="B881" s="502" t="s">
        <v>1621</v>
      </c>
      <c r="C881" s="525">
        <v>90</v>
      </c>
      <c r="D881" s="526">
        <v>0</v>
      </c>
      <c r="E881" s="373">
        <f t="shared" si="32"/>
        <v>-1</v>
      </c>
      <c r="F881" s="340" t="str">
        <f t="shared" si="33"/>
        <v>是</v>
      </c>
      <c r="G881" s="220" t="str">
        <f t="shared" si="31"/>
        <v>项</v>
      </c>
      <c r="H881" s="525">
        <v>90</v>
      </c>
      <c r="I881" s="526">
        <v>0</v>
      </c>
    </row>
    <row r="882" ht="36" customHeight="1" spans="1:9">
      <c r="A882" s="501" t="s">
        <v>1622</v>
      </c>
      <c r="B882" s="502" t="s">
        <v>1623</v>
      </c>
      <c r="C882" s="525">
        <v>920</v>
      </c>
      <c r="D882" s="526">
        <v>950</v>
      </c>
      <c r="E882" s="373">
        <f t="shared" si="32"/>
        <v>0.033</v>
      </c>
      <c r="F882" s="340" t="str">
        <f t="shared" si="33"/>
        <v>是</v>
      </c>
      <c r="G882" s="220" t="str">
        <f t="shared" si="31"/>
        <v>项</v>
      </c>
      <c r="H882" s="525">
        <v>920</v>
      </c>
      <c r="I882" s="526">
        <v>950</v>
      </c>
    </row>
    <row r="883" ht="36" customHeight="1" spans="1:9">
      <c r="A883" s="501" t="s">
        <v>1624</v>
      </c>
      <c r="B883" s="502" t="s">
        <v>1625</v>
      </c>
      <c r="C883" s="525">
        <v>0</v>
      </c>
      <c r="D883" s="526">
        <v>168</v>
      </c>
      <c r="E883" s="373"/>
      <c r="F883" s="340" t="str">
        <f t="shared" si="33"/>
        <v>是</v>
      </c>
      <c r="G883" s="220" t="str">
        <f t="shared" si="31"/>
        <v>项</v>
      </c>
      <c r="H883" s="525">
        <v>0</v>
      </c>
      <c r="I883" s="526">
        <v>168</v>
      </c>
    </row>
    <row r="884" ht="36" customHeight="1" spans="1:9">
      <c r="A884" s="501" t="s">
        <v>1626</v>
      </c>
      <c r="B884" s="502" t="s">
        <v>1627</v>
      </c>
      <c r="C884" s="525">
        <v>4</v>
      </c>
      <c r="D884" s="526">
        <v>4</v>
      </c>
      <c r="E884" s="373">
        <f t="shared" si="32"/>
        <v>0</v>
      </c>
      <c r="F884" s="340" t="str">
        <f t="shared" si="33"/>
        <v>是</v>
      </c>
      <c r="G884" s="220" t="str">
        <f t="shared" si="31"/>
        <v>项</v>
      </c>
      <c r="H884" s="525">
        <v>4</v>
      </c>
      <c r="I884" s="526">
        <v>4</v>
      </c>
    </row>
    <row r="885" ht="36" customHeight="1" spans="1:9">
      <c r="A885" s="501" t="s">
        <v>1628</v>
      </c>
      <c r="B885" s="502" t="s">
        <v>1629</v>
      </c>
      <c r="C885" s="525">
        <v>1</v>
      </c>
      <c r="D885" s="526">
        <v>1</v>
      </c>
      <c r="E885" s="373">
        <f t="shared" si="32"/>
        <v>0</v>
      </c>
      <c r="F885" s="340" t="str">
        <f t="shared" si="33"/>
        <v>是</v>
      </c>
      <c r="G885" s="220" t="str">
        <f t="shared" si="31"/>
        <v>项</v>
      </c>
      <c r="H885" s="525">
        <v>1</v>
      </c>
      <c r="I885" s="526">
        <v>1</v>
      </c>
    </row>
    <row r="886" ht="36" customHeight="1" spans="1:9">
      <c r="A886" s="501" t="s">
        <v>1630</v>
      </c>
      <c r="B886" s="502" t="s">
        <v>1631</v>
      </c>
      <c r="C886" s="525">
        <v>0</v>
      </c>
      <c r="D886" s="526">
        <v>0</v>
      </c>
      <c r="E886" s="373"/>
      <c r="F886" s="340" t="str">
        <f t="shared" si="33"/>
        <v>否</v>
      </c>
      <c r="G886" s="220" t="str">
        <f t="shared" si="31"/>
        <v>项</v>
      </c>
      <c r="H886" s="525">
        <v>0</v>
      </c>
      <c r="I886" s="526">
        <v>0</v>
      </c>
    </row>
    <row r="887" ht="36" customHeight="1" spans="1:9">
      <c r="A887" s="501" t="s">
        <v>1632</v>
      </c>
      <c r="B887" s="502" t="s">
        <v>1633</v>
      </c>
      <c r="C887" s="525">
        <v>0</v>
      </c>
      <c r="D887" s="526">
        <v>0</v>
      </c>
      <c r="E887" s="373"/>
      <c r="F887" s="340" t="str">
        <f t="shared" si="33"/>
        <v>否</v>
      </c>
      <c r="G887" s="220" t="str">
        <f t="shared" si="31"/>
        <v>项</v>
      </c>
      <c r="H887" s="525">
        <v>0</v>
      </c>
      <c r="I887" s="526">
        <v>0</v>
      </c>
    </row>
    <row r="888" ht="36" customHeight="1" spans="1:9">
      <c r="A888" s="501" t="s">
        <v>1634</v>
      </c>
      <c r="B888" s="502" t="s">
        <v>1635</v>
      </c>
      <c r="C888" s="525">
        <v>0</v>
      </c>
      <c r="D888" s="526">
        <v>0</v>
      </c>
      <c r="E888" s="373"/>
      <c r="F888" s="340" t="str">
        <f t="shared" si="33"/>
        <v>否</v>
      </c>
      <c r="G888" s="220" t="str">
        <f t="shared" si="31"/>
        <v>项</v>
      </c>
      <c r="H888" s="525">
        <v>0</v>
      </c>
      <c r="I888" s="526">
        <v>0</v>
      </c>
    </row>
    <row r="889" ht="36" customHeight="1" spans="1:9">
      <c r="A889" s="501" t="s">
        <v>1636</v>
      </c>
      <c r="B889" s="502" t="s">
        <v>1637</v>
      </c>
      <c r="C889" s="525">
        <v>229</v>
      </c>
      <c r="D889" s="526">
        <v>234</v>
      </c>
      <c r="E889" s="373">
        <f t="shared" si="32"/>
        <v>0.022</v>
      </c>
      <c r="F889" s="340" t="str">
        <f t="shared" si="33"/>
        <v>是</v>
      </c>
      <c r="G889" s="220" t="str">
        <f t="shared" si="31"/>
        <v>项</v>
      </c>
      <c r="H889" s="525">
        <v>229</v>
      </c>
      <c r="I889" s="526">
        <v>234</v>
      </c>
    </row>
    <row r="890" ht="36" customHeight="1" spans="1:9">
      <c r="A890" s="501" t="s">
        <v>1638</v>
      </c>
      <c r="B890" s="502" t="s">
        <v>1639</v>
      </c>
      <c r="C890" s="525">
        <v>0</v>
      </c>
      <c r="D890" s="526">
        <v>0</v>
      </c>
      <c r="E890" s="373"/>
      <c r="F890" s="340" t="str">
        <f t="shared" si="33"/>
        <v>否</v>
      </c>
      <c r="G890" s="220" t="str">
        <f t="shared" si="31"/>
        <v>项</v>
      </c>
      <c r="H890" s="525">
        <v>0</v>
      </c>
      <c r="I890" s="526">
        <v>0</v>
      </c>
    </row>
    <row r="891" ht="36" customHeight="1" spans="1:9">
      <c r="A891" s="501" t="s">
        <v>1640</v>
      </c>
      <c r="B891" s="502" t="s">
        <v>1641</v>
      </c>
      <c r="C891" s="525">
        <v>0</v>
      </c>
      <c r="D891" s="526">
        <v>0</v>
      </c>
      <c r="E891" s="373"/>
      <c r="F891" s="340" t="str">
        <f t="shared" si="33"/>
        <v>否</v>
      </c>
      <c r="G891" s="220" t="str">
        <f t="shared" si="31"/>
        <v>项</v>
      </c>
      <c r="H891" s="525">
        <v>0</v>
      </c>
      <c r="I891" s="526">
        <v>0</v>
      </c>
    </row>
    <row r="892" ht="36" customHeight="1" spans="1:9">
      <c r="A892" s="501" t="s">
        <v>1642</v>
      </c>
      <c r="B892" s="502" t="s">
        <v>1643</v>
      </c>
      <c r="C892" s="525">
        <v>0</v>
      </c>
      <c r="D892" s="526">
        <v>0</v>
      </c>
      <c r="E892" s="373"/>
      <c r="F892" s="340" t="str">
        <f t="shared" si="33"/>
        <v>否</v>
      </c>
      <c r="G892" s="220" t="str">
        <f t="shared" si="31"/>
        <v>项</v>
      </c>
      <c r="H892" s="525">
        <v>0</v>
      </c>
      <c r="I892" s="526">
        <v>0</v>
      </c>
    </row>
    <row r="893" ht="36" customHeight="1" spans="1:9">
      <c r="A893" s="501" t="s">
        <v>1644</v>
      </c>
      <c r="B893" s="502" t="s">
        <v>1645</v>
      </c>
      <c r="C893" s="525">
        <v>0</v>
      </c>
      <c r="D893" s="526">
        <v>0</v>
      </c>
      <c r="E893" s="373"/>
      <c r="F893" s="340" t="str">
        <f t="shared" si="33"/>
        <v>否</v>
      </c>
      <c r="G893" s="220" t="str">
        <f t="shared" si="31"/>
        <v>项</v>
      </c>
      <c r="H893" s="525">
        <v>0</v>
      </c>
      <c r="I893" s="526">
        <v>0</v>
      </c>
    </row>
    <row r="894" ht="36" customHeight="1" spans="1:9">
      <c r="A894" s="501" t="s">
        <v>1646</v>
      </c>
      <c r="B894" s="502" t="s">
        <v>1647</v>
      </c>
      <c r="C894" s="525">
        <v>0</v>
      </c>
      <c r="D894" s="526">
        <v>0</v>
      </c>
      <c r="E894" s="373"/>
      <c r="F894" s="340" t="str">
        <f t="shared" si="33"/>
        <v>否</v>
      </c>
      <c r="G894" s="220" t="str">
        <f t="shared" si="31"/>
        <v>项</v>
      </c>
      <c r="H894" s="525">
        <v>0</v>
      </c>
      <c r="I894" s="526">
        <v>0</v>
      </c>
    </row>
    <row r="895" ht="36" customHeight="1" spans="1:9">
      <c r="A895" s="501" t="s">
        <v>1648</v>
      </c>
      <c r="B895" s="502" t="s">
        <v>1649</v>
      </c>
      <c r="C895" s="525">
        <v>0</v>
      </c>
      <c r="D895" s="526">
        <v>0</v>
      </c>
      <c r="E895" s="373"/>
      <c r="F895" s="340" t="str">
        <f t="shared" si="33"/>
        <v>否</v>
      </c>
      <c r="G895" s="220" t="str">
        <f t="shared" si="31"/>
        <v>项</v>
      </c>
      <c r="H895" s="525">
        <v>0</v>
      </c>
      <c r="I895" s="526">
        <v>0</v>
      </c>
    </row>
    <row r="896" ht="36" customHeight="1" spans="1:9">
      <c r="A896" s="501" t="s">
        <v>1650</v>
      </c>
      <c r="B896" s="502" t="s">
        <v>1651</v>
      </c>
      <c r="C896" s="525">
        <v>12</v>
      </c>
      <c r="D896" s="526">
        <v>10</v>
      </c>
      <c r="E896" s="373">
        <f t="shared" si="32"/>
        <v>-0.167</v>
      </c>
      <c r="F896" s="340" t="str">
        <f t="shared" si="33"/>
        <v>是</v>
      </c>
      <c r="G896" s="220" t="str">
        <f t="shared" si="31"/>
        <v>项</v>
      </c>
      <c r="H896" s="525">
        <v>12</v>
      </c>
      <c r="I896" s="526">
        <v>10</v>
      </c>
    </row>
    <row r="897" ht="36" customHeight="1" spans="1:9">
      <c r="A897" s="501" t="s">
        <v>1652</v>
      </c>
      <c r="B897" s="502" t="s">
        <v>1580</v>
      </c>
      <c r="C897" s="525">
        <v>1</v>
      </c>
      <c r="D897" s="526">
        <v>1</v>
      </c>
      <c r="E897" s="373">
        <f t="shared" si="32"/>
        <v>0</v>
      </c>
      <c r="F897" s="340" t="str">
        <f t="shared" si="33"/>
        <v>是</v>
      </c>
      <c r="G897" s="220" t="str">
        <f t="shared" si="31"/>
        <v>项</v>
      </c>
      <c r="H897" s="525">
        <v>1</v>
      </c>
      <c r="I897" s="526">
        <v>1</v>
      </c>
    </row>
    <row r="898" ht="36" customHeight="1" spans="1:9">
      <c r="A898" s="501" t="s">
        <v>1653</v>
      </c>
      <c r="B898" s="502" t="s">
        <v>1654</v>
      </c>
      <c r="C898" s="525">
        <v>5</v>
      </c>
      <c r="D898" s="526">
        <v>5</v>
      </c>
      <c r="E898" s="373">
        <f t="shared" si="32"/>
        <v>0</v>
      </c>
      <c r="F898" s="340" t="str">
        <f t="shared" si="33"/>
        <v>是</v>
      </c>
      <c r="G898" s="220" t="str">
        <f t="shared" si="31"/>
        <v>项</v>
      </c>
      <c r="H898" s="525">
        <v>5</v>
      </c>
      <c r="I898" s="526">
        <v>5</v>
      </c>
    </row>
    <row r="899" ht="36" customHeight="1" spans="1:9">
      <c r="A899" s="498" t="s">
        <v>1655</v>
      </c>
      <c r="B899" s="499" t="s">
        <v>1656</v>
      </c>
      <c r="C899" s="512">
        <f>SUM(C900:C926)</f>
        <v>9405</v>
      </c>
      <c r="D899" s="512">
        <f>SUM(D900:D926)</f>
        <v>10287</v>
      </c>
      <c r="E899" s="373">
        <f t="shared" si="32"/>
        <v>0.094</v>
      </c>
      <c r="F899" s="340" t="str">
        <f t="shared" si="33"/>
        <v>是</v>
      </c>
      <c r="G899" s="220" t="str">
        <f t="shared" si="31"/>
        <v>款</v>
      </c>
      <c r="H899" s="531">
        <f>SUM(H900:H926)</f>
        <v>9405</v>
      </c>
      <c r="I899" s="531">
        <f>SUM(I900:I926)</f>
        <v>10287</v>
      </c>
    </row>
    <row r="900" ht="36" customHeight="1" spans="1:9">
      <c r="A900" s="501" t="s">
        <v>1657</v>
      </c>
      <c r="B900" s="502" t="s">
        <v>139</v>
      </c>
      <c r="C900" s="525">
        <v>971</v>
      </c>
      <c r="D900" s="526">
        <v>1010</v>
      </c>
      <c r="E900" s="373">
        <f t="shared" si="32"/>
        <v>0.04</v>
      </c>
      <c r="F900" s="340" t="str">
        <f t="shared" ref="F900:F963" si="34">IF(LEN(A900)=3,"是",IF(B900&lt;&gt;"",IF(SUM(C900:D900)&lt;&gt;0,"是","否"),"是"))</f>
        <v>是</v>
      </c>
      <c r="G900" s="220" t="str">
        <f t="shared" ref="G900:G963" si="35">IF(LEN(A900)=3,"类",IF(LEN(A900)=5,"款","项"))</f>
        <v>项</v>
      </c>
      <c r="H900" s="525">
        <v>971</v>
      </c>
      <c r="I900" s="526">
        <v>1010</v>
      </c>
    </row>
    <row r="901" ht="36" customHeight="1" spans="1:9">
      <c r="A901" s="501" t="s">
        <v>1658</v>
      </c>
      <c r="B901" s="502" t="s">
        <v>141</v>
      </c>
      <c r="C901" s="525">
        <v>101</v>
      </c>
      <c r="D901" s="526">
        <v>80</v>
      </c>
      <c r="E901" s="373">
        <f t="shared" si="32"/>
        <v>-0.208</v>
      </c>
      <c r="F901" s="340" t="str">
        <f t="shared" si="34"/>
        <v>是</v>
      </c>
      <c r="G901" s="220" t="str">
        <f t="shared" si="35"/>
        <v>项</v>
      </c>
      <c r="H901" s="525">
        <v>101</v>
      </c>
      <c r="I901" s="526">
        <v>80</v>
      </c>
    </row>
    <row r="902" ht="36" customHeight="1" spans="1:9">
      <c r="A902" s="501" t="s">
        <v>1659</v>
      </c>
      <c r="B902" s="502" t="s">
        <v>143</v>
      </c>
      <c r="C902" s="525">
        <v>396</v>
      </c>
      <c r="D902" s="526">
        <v>313</v>
      </c>
      <c r="E902" s="373">
        <f t="shared" si="32"/>
        <v>-0.21</v>
      </c>
      <c r="F902" s="340" t="str">
        <f t="shared" si="34"/>
        <v>是</v>
      </c>
      <c r="G902" s="220" t="str">
        <f t="shared" si="35"/>
        <v>项</v>
      </c>
      <c r="H902" s="525">
        <v>396</v>
      </c>
      <c r="I902" s="526">
        <v>313</v>
      </c>
    </row>
    <row r="903" ht="36" customHeight="1" spans="1:9">
      <c r="A903" s="501" t="s">
        <v>1660</v>
      </c>
      <c r="B903" s="502" t="s">
        <v>1661</v>
      </c>
      <c r="C903" s="525">
        <v>485</v>
      </c>
      <c r="D903" s="526">
        <v>449</v>
      </c>
      <c r="E903" s="373">
        <f t="shared" si="32"/>
        <v>-0.074</v>
      </c>
      <c r="F903" s="340" t="str">
        <f t="shared" si="34"/>
        <v>是</v>
      </c>
      <c r="G903" s="220" t="str">
        <f t="shared" si="35"/>
        <v>项</v>
      </c>
      <c r="H903" s="525">
        <v>485</v>
      </c>
      <c r="I903" s="526">
        <v>449</v>
      </c>
    </row>
    <row r="904" ht="36" customHeight="1" spans="1:9">
      <c r="A904" s="501" t="s">
        <v>1662</v>
      </c>
      <c r="B904" s="502" t="s">
        <v>1663</v>
      </c>
      <c r="C904" s="525">
        <v>5000</v>
      </c>
      <c r="D904" s="526">
        <v>6000</v>
      </c>
      <c r="E904" s="373">
        <f t="shared" si="32"/>
        <v>0.2</v>
      </c>
      <c r="F904" s="340" t="str">
        <f t="shared" si="34"/>
        <v>是</v>
      </c>
      <c r="G904" s="220" t="str">
        <f t="shared" si="35"/>
        <v>项</v>
      </c>
      <c r="H904" s="525">
        <v>5000</v>
      </c>
      <c r="I904" s="526">
        <v>6000</v>
      </c>
    </row>
    <row r="905" ht="36" customHeight="1" spans="1:9">
      <c r="A905" s="501" t="s">
        <v>1664</v>
      </c>
      <c r="B905" s="502" t="s">
        <v>1665</v>
      </c>
      <c r="C905" s="525">
        <v>137</v>
      </c>
      <c r="D905" s="526">
        <v>137</v>
      </c>
      <c r="E905" s="373">
        <f t="shared" si="32"/>
        <v>0</v>
      </c>
      <c r="F905" s="340" t="str">
        <f t="shared" si="34"/>
        <v>是</v>
      </c>
      <c r="G905" s="220" t="str">
        <f t="shared" si="35"/>
        <v>项</v>
      </c>
      <c r="H905" s="525">
        <v>137</v>
      </c>
      <c r="I905" s="526">
        <v>137</v>
      </c>
    </row>
    <row r="906" ht="36" customHeight="1" spans="1:9">
      <c r="A906" s="501" t="s">
        <v>1666</v>
      </c>
      <c r="B906" s="502" t="s">
        <v>1667</v>
      </c>
      <c r="C906" s="525">
        <v>0</v>
      </c>
      <c r="D906" s="526">
        <v>0</v>
      </c>
      <c r="E906" s="373"/>
      <c r="F906" s="340" t="str">
        <f t="shared" si="34"/>
        <v>否</v>
      </c>
      <c r="G906" s="220" t="str">
        <f t="shared" si="35"/>
        <v>项</v>
      </c>
      <c r="H906" s="525">
        <v>0</v>
      </c>
      <c r="I906" s="526">
        <v>0</v>
      </c>
    </row>
    <row r="907" ht="36" customHeight="1" spans="1:9">
      <c r="A907" s="501" t="s">
        <v>1668</v>
      </c>
      <c r="B907" s="502" t="s">
        <v>1669</v>
      </c>
      <c r="C907" s="525">
        <v>0</v>
      </c>
      <c r="D907" s="526">
        <v>0</v>
      </c>
      <c r="E907" s="373"/>
      <c r="F907" s="340" t="str">
        <f t="shared" si="34"/>
        <v>否</v>
      </c>
      <c r="G907" s="220" t="str">
        <f t="shared" si="35"/>
        <v>项</v>
      </c>
      <c r="H907" s="525">
        <v>0</v>
      </c>
      <c r="I907" s="526">
        <v>0</v>
      </c>
    </row>
    <row r="908" ht="36" customHeight="1" spans="1:9">
      <c r="A908" s="501" t="s">
        <v>1670</v>
      </c>
      <c r="B908" s="502" t="s">
        <v>1671</v>
      </c>
      <c r="C908" s="525">
        <v>0</v>
      </c>
      <c r="D908" s="526">
        <v>0</v>
      </c>
      <c r="E908" s="373"/>
      <c r="F908" s="340" t="str">
        <f t="shared" si="34"/>
        <v>否</v>
      </c>
      <c r="G908" s="220" t="str">
        <f t="shared" si="35"/>
        <v>项</v>
      </c>
      <c r="H908" s="525">
        <v>0</v>
      </c>
      <c r="I908" s="526">
        <v>0</v>
      </c>
    </row>
    <row r="909" ht="36" customHeight="1" spans="1:9">
      <c r="A909" s="501" t="s">
        <v>1672</v>
      </c>
      <c r="B909" s="502" t="s">
        <v>1673</v>
      </c>
      <c r="C909" s="525">
        <v>414</v>
      </c>
      <c r="D909" s="526">
        <v>414</v>
      </c>
      <c r="E909" s="373">
        <f>D909/C909-1</f>
        <v>0</v>
      </c>
      <c r="F909" s="340" t="str">
        <f t="shared" si="34"/>
        <v>是</v>
      </c>
      <c r="G909" s="220" t="str">
        <f t="shared" si="35"/>
        <v>项</v>
      </c>
      <c r="H909" s="525">
        <v>414</v>
      </c>
      <c r="I909" s="526">
        <v>414</v>
      </c>
    </row>
    <row r="910" ht="36" customHeight="1" spans="1:9">
      <c r="A910" s="501" t="s">
        <v>1674</v>
      </c>
      <c r="B910" s="502" t="s">
        <v>1675</v>
      </c>
      <c r="C910" s="525">
        <v>0</v>
      </c>
      <c r="D910" s="526">
        <v>0</v>
      </c>
      <c r="E910" s="373"/>
      <c r="F910" s="340" t="str">
        <f t="shared" si="34"/>
        <v>否</v>
      </c>
      <c r="G910" s="220" t="str">
        <f t="shared" si="35"/>
        <v>项</v>
      </c>
      <c r="H910" s="525">
        <v>0</v>
      </c>
      <c r="I910" s="526">
        <v>0</v>
      </c>
    </row>
    <row r="911" ht="36" customHeight="1" spans="1:9">
      <c r="A911" s="501" t="s">
        <v>1676</v>
      </c>
      <c r="B911" s="502" t="s">
        <v>1677</v>
      </c>
      <c r="C911" s="525">
        <v>0</v>
      </c>
      <c r="D911" s="526">
        <v>0</v>
      </c>
      <c r="E911" s="373"/>
      <c r="F911" s="340" t="str">
        <f t="shared" si="34"/>
        <v>否</v>
      </c>
      <c r="G911" s="220" t="str">
        <f t="shared" si="35"/>
        <v>项</v>
      </c>
      <c r="H911" s="525">
        <v>0</v>
      </c>
      <c r="I911" s="526">
        <v>0</v>
      </c>
    </row>
    <row r="912" ht="36" customHeight="1" spans="1:9">
      <c r="A912" s="501" t="s">
        <v>1678</v>
      </c>
      <c r="B912" s="502" t="s">
        <v>1679</v>
      </c>
      <c r="C912" s="525">
        <v>0</v>
      </c>
      <c r="D912" s="526">
        <v>0</v>
      </c>
      <c r="E912" s="373"/>
      <c r="F912" s="340" t="str">
        <f t="shared" si="34"/>
        <v>否</v>
      </c>
      <c r="G912" s="220" t="str">
        <f t="shared" si="35"/>
        <v>项</v>
      </c>
      <c r="H912" s="525">
        <v>0</v>
      </c>
      <c r="I912" s="526">
        <v>0</v>
      </c>
    </row>
    <row r="913" ht="36" customHeight="1" spans="1:9">
      <c r="A913" s="501" t="s">
        <v>1680</v>
      </c>
      <c r="B913" s="502" t="s">
        <v>1681</v>
      </c>
      <c r="C913" s="525">
        <v>1458</v>
      </c>
      <c r="D913" s="526">
        <v>1454</v>
      </c>
      <c r="E913" s="373">
        <f>D913/C913-1</f>
        <v>-0.003</v>
      </c>
      <c r="F913" s="340" t="str">
        <f t="shared" si="34"/>
        <v>是</v>
      </c>
      <c r="G913" s="220" t="str">
        <f t="shared" si="35"/>
        <v>项</v>
      </c>
      <c r="H913" s="525">
        <v>1458</v>
      </c>
      <c r="I913" s="526">
        <v>1454</v>
      </c>
    </row>
    <row r="914" ht="36" customHeight="1" spans="1:9">
      <c r="A914" s="501" t="s">
        <v>1682</v>
      </c>
      <c r="B914" s="502" t="s">
        <v>1683</v>
      </c>
      <c r="C914" s="525">
        <v>79</v>
      </c>
      <c r="D914" s="526">
        <v>79</v>
      </c>
      <c r="E914" s="373">
        <f>D914/C914-1</f>
        <v>0</v>
      </c>
      <c r="F914" s="340" t="str">
        <f t="shared" si="34"/>
        <v>是</v>
      </c>
      <c r="G914" s="220" t="str">
        <f t="shared" si="35"/>
        <v>项</v>
      </c>
      <c r="H914" s="525">
        <v>79</v>
      </c>
      <c r="I914" s="526">
        <v>79</v>
      </c>
    </row>
    <row r="915" ht="36" customHeight="1" spans="1:9">
      <c r="A915" s="501" t="s">
        <v>1684</v>
      </c>
      <c r="B915" s="502" t="s">
        <v>1685</v>
      </c>
      <c r="C915" s="525">
        <v>0</v>
      </c>
      <c r="D915" s="526">
        <v>0</v>
      </c>
      <c r="E915" s="373"/>
      <c r="F915" s="340" t="str">
        <f t="shared" si="34"/>
        <v>否</v>
      </c>
      <c r="G915" s="220" t="str">
        <f t="shared" si="35"/>
        <v>项</v>
      </c>
      <c r="H915" s="525">
        <v>0</v>
      </c>
      <c r="I915" s="526">
        <v>0</v>
      </c>
    </row>
    <row r="916" ht="36" customHeight="1" spans="1:9">
      <c r="A916" s="501" t="s">
        <v>1686</v>
      </c>
      <c r="B916" s="502" t="s">
        <v>1687</v>
      </c>
      <c r="C916" s="525">
        <v>0</v>
      </c>
      <c r="D916" s="526">
        <v>0</v>
      </c>
      <c r="E916" s="373"/>
      <c r="F916" s="340" t="str">
        <f t="shared" si="34"/>
        <v>否</v>
      </c>
      <c r="G916" s="220" t="str">
        <f t="shared" si="35"/>
        <v>项</v>
      </c>
      <c r="H916" s="525">
        <v>0</v>
      </c>
      <c r="I916" s="526">
        <v>0</v>
      </c>
    </row>
    <row r="917" ht="36" customHeight="1" spans="1:9">
      <c r="A917" s="501" t="s">
        <v>1688</v>
      </c>
      <c r="B917" s="502" t="s">
        <v>1689</v>
      </c>
      <c r="C917" s="525">
        <v>0</v>
      </c>
      <c r="D917" s="526">
        <v>0</v>
      </c>
      <c r="E917" s="373"/>
      <c r="F917" s="340" t="str">
        <f t="shared" si="34"/>
        <v>否</v>
      </c>
      <c r="G917" s="220" t="str">
        <f t="shared" si="35"/>
        <v>项</v>
      </c>
      <c r="H917" s="525">
        <v>0</v>
      </c>
      <c r="I917" s="526">
        <v>0</v>
      </c>
    </row>
    <row r="918" ht="36" customHeight="1" spans="1:9">
      <c r="A918" s="501" t="s">
        <v>1690</v>
      </c>
      <c r="B918" s="502" t="s">
        <v>1691</v>
      </c>
      <c r="C918" s="525">
        <v>0</v>
      </c>
      <c r="D918" s="526">
        <v>0</v>
      </c>
      <c r="E918" s="373"/>
      <c r="F918" s="340" t="str">
        <f t="shared" si="34"/>
        <v>否</v>
      </c>
      <c r="G918" s="220" t="str">
        <f t="shared" si="35"/>
        <v>项</v>
      </c>
      <c r="H918" s="525">
        <v>0</v>
      </c>
      <c r="I918" s="526">
        <v>0</v>
      </c>
    </row>
    <row r="919" ht="36" customHeight="1" spans="1:9">
      <c r="A919" s="501" t="s">
        <v>1692</v>
      </c>
      <c r="B919" s="502" t="s">
        <v>1693</v>
      </c>
      <c r="C919" s="525">
        <v>197</v>
      </c>
      <c r="D919" s="526">
        <v>196</v>
      </c>
      <c r="E919" s="373">
        <f>D919/C919-1</f>
        <v>-0.005</v>
      </c>
      <c r="F919" s="340" t="str">
        <f t="shared" si="34"/>
        <v>是</v>
      </c>
      <c r="G919" s="220" t="str">
        <f t="shared" si="35"/>
        <v>项</v>
      </c>
      <c r="H919" s="525">
        <v>197</v>
      </c>
      <c r="I919" s="526">
        <v>196</v>
      </c>
    </row>
    <row r="920" ht="36" customHeight="1" spans="1:9">
      <c r="A920" s="501" t="s">
        <v>1694</v>
      </c>
      <c r="B920" s="502" t="s">
        <v>1695</v>
      </c>
      <c r="C920" s="525">
        <v>0</v>
      </c>
      <c r="D920" s="526">
        <v>0</v>
      </c>
      <c r="E920" s="373"/>
      <c r="F920" s="340" t="str">
        <f t="shared" si="34"/>
        <v>否</v>
      </c>
      <c r="G920" s="220" t="str">
        <f t="shared" si="35"/>
        <v>项</v>
      </c>
      <c r="H920" s="525">
        <v>0</v>
      </c>
      <c r="I920" s="526">
        <v>0</v>
      </c>
    </row>
    <row r="921" ht="36" customHeight="1" spans="1:9">
      <c r="A921" s="501" t="s">
        <v>1696</v>
      </c>
      <c r="B921" s="502" t="s">
        <v>1639</v>
      </c>
      <c r="C921" s="525">
        <v>0</v>
      </c>
      <c r="D921" s="526">
        <v>0</v>
      </c>
      <c r="E921" s="373"/>
      <c r="F921" s="340" t="str">
        <f t="shared" si="34"/>
        <v>否</v>
      </c>
      <c r="G921" s="220" t="str">
        <f t="shared" si="35"/>
        <v>项</v>
      </c>
      <c r="H921" s="525">
        <v>0</v>
      </c>
      <c r="I921" s="526">
        <v>0</v>
      </c>
    </row>
    <row r="922" ht="36" customHeight="1" spans="1:9">
      <c r="A922" s="501" t="s">
        <v>1697</v>
      </c>
      <c r="B922" s="502" t="s">
        <v>1698</v>
      </c>
      <c r="C922" s="525">
        <v>0</v>
      </c>
      <c r="D922" s="526">
        <v>0</v>
      </c>
      <c r="E922" s="373"/>
      <c r="F922" s="340" t="str">
        <f t="shared" si="34"/>
        <v>否</v>
      </c>
      <c r="G922" s="220" t="str">
        <f t="shared" si="35"/>
        <v>项</v>
      </c>
      <c r="H922" s="525">
        <v>0</v>
      </c>
      <c r="I922" s="526">
        <v>0</v>
      </c>
    </row>
    <row r="923" ht="36" customHeight="1" spans="1:9">
      <c r="A923" s="501" t="s">
        <v>1699</v>
      </c>
      <c r="B923" s="502" t="s">
        <v>1700</v>
      </c>
      <c r="C923" s="525">
        <v>31</v>
      </c>
      <c r="D923" s="526">
        <v>31</v>
      </c>
      <c r="E923" s="373">
        <f>D923/C923-1</f>
        <v>0</v>
      </c>
      <c r="F923" s="340" t="str">
        <f t="shared" si="34"/>
        <v>是</v>
      </c>
      <c r="G923" s="220" t="str">
        <f t="shared" si="35"/>
        <v>项</v>
      </c>
      <c r="H923" s="525">
        <v>31</v>
      </c>
      <c r="I923" s="526">
        <v>31</v>
      </c>
    </row>
    <row r="924" ht="36" customHeight="1" spans="1:9">
      <c r="A924" s="501" t="s">
        <v>1701</v>
      </c>
      <c r="B924" s="502" t="s">
        <v>1702</v>
      </c>
      <c r="C924" s="525">
        <v>0</v>
      </c>
      <c r="D924" s="526">
        <v>0</v>
      </c>
      <c r="E924" s="373"/>
      <c r="F924" s="340" t="str">
        <f t="shared" si="34"/>
        <v>否</v>
      </c>
      <c r="G924" s="220" t="str">
        <f t="shared" si="35"/>
        <v>项</v>
      </c>
      <c r="H924" s="525">
        <v>0</v>
      </c>
      <c r="I924" s="526">
        <v>0</v>
      </c>
    </row>
    <row r="925" ht="36" customHeight="1" spans="1:9">
      <c r="A925" s="501" t="s">
        <v>1703</v>
      </c>
      <c r="B925" s="502" t="s">
        <v>1704</v>
      </c>
      <c r="C925" s="525">
        <v>0</v>
      </c>
      <c r="D925" s="526">
        <v>0</v>
      </c>
      <c r="E925" s="373"/>
      <c r="F925" s="340" t="str">
        <f t="shared" si="34"/>
        <v>否</v>
      </c>
      <c r="G925" s="220" t="str">
        <f t="shared" si="35"/>
        <v>项</v>
      </c>
      <c r="H925" s="525">
        <v>0</v>
      </c>
      <c r="I925" s="526">
        <v>0</v>
      </c>
    </row>
    <row r="926" ht="36" customHeight="1" spans="1:9">
      <c r="A926" s="501" t="s">
        <v>1705</v>
      </c>
      <c r="B926" s="502" t="s">
        <v>1706</v>
      </c>
      <c r="C926" s="525">
        <v>136</v>
      </c>
      <c r="D926" s="526">
        <v>124</v>
      </c>
      <c r="E926" s="373">
        <f>D926/C926-1</f>
        <v>-0.088</v>
      </c>
      <c r="F926" s="340" t="str">
        <f t="shared" si="34"/>
        <v>是</v>
      </c>
      <c r="G926" s="220" t="str">
        <f t="shared" si="35"/>
        <v>项</v>
      </c>
      <c r="H926" s="525">
        <v>136</v>
      </c>
      <c r="I926" s="526">
        <v>124</v>
      </c>
    </row>
    <row r="927" ht="36" customHeight="1" spans="1:9">
      <c r="A927" s="498" t="s">
        <v>1707</v>
      </c>
      <c r="B927" s="499" t="s">
        <v>1708</v>
      </c>
      <c r="C927" s="512">
        <f>SUM(C928:C937)</f>
        <v>11202</v>
      </c>
      <c r="D927" s="512">
        <f>SUM(D928:D937)</f>
        <v>10750</v>
      </c>
      <c r="E927" s="373">
        <f>D927/C927-1</f>
        <v>-0.04</v>
      </c>
      <c r="F927" s="340" t="str">
        <f t="shared" si="34"/>
        <v>是</v>
      </c>
      <c r="G927" s="220" t="str">
        <f t="shared" si="35"/>
        <v>款</v>
      </c>
      <c r="H927" s="531">
        <f>SUM(H928:H937)</f>
        <v>11202</v>
      </c>
      <c r="I927" s="531">
        <f>SUM(I928:I937)</f>
        <v>10750</v>
      </c>
    </row>
    <row r="928" ht="36" customHeight="1" spans="1:9">
      <c r="A928" s="501" t="s">
        <v>1709</v>
      </c>
      <c r="B928" s="502" t="s">
        <v>139</v>
      </c>
      <c r="C928" s="525">
        <v>466</v>
      </c>
      <c r="D928" s="526">
        <v>501</v>
      </c>
      <c r="E928" s="373">
        <f>D928/C928-1</f>
        <v>0.075</v>
      </c>
      <c r="F928" s="340" t="str">
        <f t="shared" si="34"/>
        <v>是</v>
      </c>
      <c r="G928" s="220" t="str">
        <f t="shared" si="35"/>
        <v>项</v>
      </c>
      <c r="H928" s="525">
        <v>466</v>
      </c>
      <c r="I928" s="526">
        <v>501</v>
      </c>
    </row>
    <row r="929" ht="36" customHeight="1" spans="1:9">
      <c r="A929" s="501" t="s">
        <v>1710</v>
      </c>
      <c r="B929" s="502" t="s">
        <v>141</v>
      </c>
      <c r="C929" s="525">
        <v>49</v>
      </c>
      <c r="D929" s="526">
        <v>21</v>
      </c>
      <c r="E929" s="373">
        <f>D929/C929-1</f>
        <v>-0.571</v>
      </c>
      <c r="F929" s="340" t="str">
        <f t="shared" si="34"/>
        <v>是</v>
      </c>
      <c r="G929" s="220" t="str">
        <f t="shared" si="35"/>
        <v>项</v>
      </c>
      <c r="H929" s="525">
        <v>49</v>
      </c>
      <c r="I929" s="526">
        <v>21</v>
      </c>
    </row>
    <row r="930" ht="36" customHeight="1" spans="1:9">
      <c r="A930" s="501" t="s">
        <v>1711</v>
      </c>
      <c r="B930" s="502" t="s">
        <v>143</v>
      </c>
      <c r="C930" s="525">
        <v>0</v>
      </c>
      <c r="D930" s="526">
        <v>0</v>
      </c>
      <c r="E930" s="373"/>
      <c r="F930" s="340" t="str">
        <f t="shared" si="34"/>
        <v>否</v>
      </c>
      <c r="G930" s="220" t="str">
        <f t="shared" si="35"/>
        <v>项</v>
      </c>
      <c r="H930" s="525">
        <v>0</v>
      </c>
      <c r="I930" s="526">
        <v>0</v>
      </c>
    </row>
    <row r="931" ht="36" customHeight="1" spans="1:9">
      <c r="A931" s="501" t="s">
        <v>1712</v>
      </c>
      <c r="B931" s="502" t="s">
        <v>1713</v>
      </c>
      <c r="C931" s="525">
        <v>10064</v>
      </c>
      <c r="D931" s="526">
        <v>9627</v>
      </c>
      <c r="E931" s="373">
        <f>D931/C931-1</f>
        <v>-0.043</v>
      </c>
      <c r="F931" s="340" t="str">
        <f t="shared" si="34"/>
        <v>是</v>
      </c>
      <c r="G931" s="220" t="str">
        <f t="shared" si="35"/>
        <v>项</v>
      </c>
      <c r="H931" s="525">
        <v>10064</v>
      </c>
      <c r="I931" s="526">
        <v>9627</v>
      </c>
    </row>
    <row r="932" ht="36" customHeight="1" spans="1:9">
      <c r="A932" s="501" t="s">
        <v>1714</v>
      </c>
      <c r="B932" s="502" t="s">
        <v>1715</v>
      </c>
      <c r="C932" s="525">
        <v>45</v>
      </c>
      <c r="D932" s="526">
        <v>45</v>
      </c>
      <c r="E932" s="373">
        <f>D932/C932-1</f>
        <v>0</v>
      </c>
      <c r="F932" s="340" t="str">
        <f t="shared" si="34"/>
        <v>是</v>
      </c>
      <c r="G932" s="220" t="str">
        <f t="shared" si="35"/>
        <v>项</v>
      </c>
      <c r="H932" s="525">
        <v>45</v>
      </c>
      <c r="I932" s="526">
        <v>45</v>
      </c>
    </row>
    <row r="933" ht="36" customHeight="1" spans="1:9">
      <c r="A933" s="501" t="s">
        <v>1716</v>
      </c>
      <c r="B933" s="502" t="s">
        <v>1717</v>
      </c>
      <c r="C933" s="525">
        <v>0</v>
      </c>
      <c r="D933" s="526">
        <v>0</v>
      </c>
      <c r="E933" s="373"/>
      <c r="F933" s="340" t="str">
        <f t="shared" si="34"/>
        <v>否</v>
      </c>
      <c r="G933" s="220" t="str">
        <f t="shared" si="35"/>
        <v>项</v>
      </c>
      <c r="H933" s="525">
        <v>0</v>
      </c>
      <c r="I933" s="526">
        <v>0</v>
      </c>
    </row>
    <row r="934" ht="36" customHeight="1" spans="1:9">
      <c r="A934" s="501" t="s">
        <v>1718</v>
      </c>
      <c r="B934" s="502" t="s">
        <v>1719</v>
      </c>
      <c r="C934" s="525">
        <v>193</v>
      </c>
      <c r="D934" s="526">
        <v>193</v>
      </c>
      <c r="E934" s="373">
        <f>D934/C934-1</f>
        <v>0</v>
      </c>
      <c r="F934" s="340" t="str">
        <f t="shared" si="34"/>
        <v>是</v>
      </c>
      <c r="G934" s="220" t="str">
        <f t="shared" si="35"/>
        <v>项</v>
      </c>
      <c r="H934" s="525">
        <v>193</v>
      </c>
      <c r="I934" s="526">
        <v>193</v>
      </c>
    </row>
    <row r="935" ht="36" customHeight="1" spans="1:9">
      <c r="A935" s="501" t="s">
        <v>1720</v>
      </c>
      <c r="B935" s="502" t="s">
        <v>1721</v>
      </c>
      <c r="C935" s="525">
        <v>0</v>
      </c>
      <c r="D935" s="526">
        <v>0</v>
      </c>
      <c r="E935" s="373"/>
      <c r="F935" s="340" t="str">
        <f t="shared" si="34"/>
        <v>否</v>
      </c>
      <c r="G935" s="220" t="str">
        <f t="shared" si="35"/>
        <v>项</v>
      </c>
      <c r="H935" s="525">
        <v>0</v>
      </c>
      <c r="I935" s="526">
        <v>0</v>
      </c>
    </row>
    <row r="936" ht="36" customHeight="1" spans="1:9">
      <c r="A936" s="501" t="s">
        <v>1722</v>
      </c>
      <c r="B936" s="502" t="s">
        <v>1723</v>
      </c>
      <c r="C936" s="525">
        <v>0</v>
      </c>
      <c r="D936" s="526">
        <v>0</v>
      </c>
      <c r="E936" s="373"/>
      <c r="F936" s="340" t="str">
        <f t="shared" si="34"/>
        <v>否</v>
      </c>
      <c r="G936" s="220" t="str">
        <f t="shared" si="35"/>
        <v>项</v>
      </c>
      <c r="H936" s="525">
        <v>0</v>
      </c>
      <c r="I936" s="526">
        <v>0</v>
      </c>
    </row>
    <row r="937" ht="36" customHeight="1" spans="1:9">
      <c r="A937" s="501" t="s">
        <v>1724</v>
      </c>
      <c r="B937" s="502" t="s">
        <v>1725</v>
      </c>
      <c r="C937" s="525">
        <v>385</v>
      </c>
      <c r="D937" s="526">
        <v>363</v>
      </c>
      <c r="E937" s="373">
        <f>D937/C937-1</f>
        <v>-0.057</v>
      </c>
      <c r="F937" s="340" t="str">
        <f t="shared" si="34"/>
        <v>是</v>
      </c>
      <c r="G937" s="220" t="str">
        <f t="shared" si="35"/>
        <v>项</v>
      </c>
      <c r="H937" s="525">
        <v>385</v>
      </c>
      <c r="I937" s="526">
        <v>363</v>
      </c>
    </row>
    <row r="938" ht="36" customHeight="1" spans="1:9">
      <c r="A938" s="498" t="s">
        <v>1726</v>
      </c>
      <c r="B938" s="499" t="s">
        <v>1727</v>
      </c>
      <c r="C938" s="512">
        <f>SUM(C939:C944)</f>
        <v>7</v>
      </c>
      <c r="D938" s="512">
        <f>SUM(D939:D944)</f>
        <v>5</v>
      </c>
      <c r="E938" s="373">
        <f>D938/C938-1</f>
        <v>-0.286</v>
      </c>
      <c r="F938" s="340" t="str">
        <f t="shared" si="34"/>
        <v>是</v>
      </c>
      <c r="G938" s="220" t="str">
        <f t="shared" si="35"/>
        <v>款</v>
      </c>
      <c r="H938" s="531">
        <f>SUM(H939:H944)</f>
        <v>7</v>
      </c>
      <c r="I938" s="531">
        <f>SUM(I939:I944)</f>
        <v>5</v>
      </c>
    </row>
    <row r="939" ht="36" customHeight="1" spans="1:9">
      <c r="A939" s="501" t="s">
        <v>1728</v>
      </c>
      <c r="B939" s="502" t="s">
        <v>1729</v>
      </c>
      <c r="C939" s="525">
        <v>2</v>
      </c>
      <c r="D939" s="526">
        <v>2</v>
      </c>
      <c r="E939" s="373">
        <f>D939/C939-1</f>
        <v>0</v>
      </c>
      <c r="F939" s="340" t="str">
        <f t="shared" si="34"/>
        <v>是</v>
      </c>
      <c r="G939" s="220" t="str">
        <f t="shared" si="35"/>
        <v>项</v>
      </c>
      <c r="H939" s="525">
        <v>2</v>
      </c>
      <c r="I939" s="526">
        <v>2</v>
      </c>
    </row>
    <row r="940" ht="36" customHeight="1" spans="1:9">
      <c r="A940" s="501" t="s">
        <v>1730</v>
      </c>
      <c r="B940" s="502" t="s">
        <v>1731</v>
      </c>
      <c r="C940" s="525">
        <v>0</v>
      </c>
      <c r="D940" s="526">
        <v>0</v>
      </c>
      <c r="E940" s="373"/>
      <c r="F940" s="340" t="str">
        <f t="shared" si="34"/>
        <v>否</v>
      </c>
      <c r="G940" s="220" t="str">
        <f t="shared" si="35"/>
        <v>项</v>
      </c>
      <c r="H940" s="525">
        <v>0</v>
      </c>
      <c r="I940" s="526">
        <v>0</v>
      </c>
    </row>
    <row r="941" ht="36" customHeight="1" spans="1:9">
      <c r="A941" s="501" t="s">
        <v>1732</v>
      </c>
      <c r="B941" s="502" t="s">
        <v>1733</v>
      </c>
      <c r="C941" s="525">
        <v>5</v>
      </c>
      <c r="D941" s="526">
        <v>3</v>
      </c>
      <c r="E941" s="373">
        <f>D941/C941-1</f>
        <v>-0.4</v>
      </c>
      <c r="F941" s="340" t="str">
        <f t="shared" si="34"/>
        <v>是</v>
      </c>
      <c r="G941" s="220" t="str">
        <f t="shared" si="35"/>
        <v>项</v>
      </c>
      <c r="H941" s="525">
        <v>5</v>
      </c>
      <c r="I941" s="526">
        <v>3</v>
      </c>
    </row>
    <row r="942" ht="36" customHeight="1" spans="1:9">
      <c r="A942" s="501" t="s">
        <v>1734</v>
      </c>
      <c r="B942" s="502" t="s">
        <v>1735</v>
      </c>
      <c r="C942" s="525">
        <v>0</v>
      </c>
      <c r="D942" s="526">
        <v>0</v>
      </c>
      <c r="E942" s="373"/>
      <c r="F942" s="340" t="str">
        <f t="shared" si="34"/>
        <v>否</v>
      </c>
      <c r="G942" s="220" t="str">
        <f t="shared" si="35"/>
        <v>项</v>
      </c>
      <c r="H942" s="525">
        <v>0</v>
      </c>
      <c r="I942" s="526">
        <v>0</v>
      </c>
    </row>
    <row r="943" ht="36" customHeight="1" spans="1:9">
      <c r="A943" s="501" t="s">
        <v>1736</v>
      </c>
      <c r="B943" s="502" t="s">
        <v>1737</v>
      </c>
      <c r="C943" s="525">
        <v>0</v>
      </c>
      <c r="D943" s="526">
        <v>0</v>
      </c>
      <c r="E943" s="373"/>
      <c r="F943" s="340" t="str">
        <f t="shared" si="34"/>
        <v>否</v>
      </c>
      <c r="G943" s="220" t="str">
        <f t="shared" si="35"/>
        <v>项</v>
      </c>
      <c r="H943" s="525">
        <v>0</v>
      </c>
      <c r="I943" s="526">
        <v>0</v>
      </c>
    </row>
    <row r="944" ht="36" customHeight="1" spans="1:9">
      <c r="A944" s="501" t="s">
        <v>1738</v>
      </c>
      <c r="B944" s="502" t="s">
        <v>1739</v>
      </c>
      <c r="C944" s="525">
        <v>0</v>
      </c>
      <c r="D944" s="526">
        <v>0</v>
      </c>
      <c r="E944" s="373"/>
      <c r="F944" s="340" t="str">
        <f t="shared" si="34"/>
        <v>否</v>
      </c>
      <c r="G944" s="220" t="str">
        <f t="shared" si="35"/>
        <v>项</v>
      </c>
      <c r="H944" s="525">
        <v>0</v>
      </c>
      <c r="I944" s="526">
        <v>0</v>
      </c>
    </row>
    <row r="945" ht="36" customHeight="1" spans="1:9">
      <c r="A945" s="498" t="s">
        <v>1740</v>
      </c>
      <c r="B945" s="499" t="s">
        <v>1741</v>
      </c>
      <c r="C945" s="512">
        <f>SUM(C946:C951)</f>
        <v>1430</v>
      </c>
      <c r="D945" s="512">
        <f>SUM(D946:D951)</f>
        <v>1260</v>
      </c>
      <c r="E945" s="373">
        <f>D945/C945-1</f>
        <v>-0.119</v>
      </c>
      <c r="F945" s="340" t="str">
        <f t="shared" si="34"/>
        <v>是</v>
      </c>
      <c r="G945" s="220" t="str">
        <f t="shared" si="35"/>
        <v>款</v>
      </c>
      <c r="H945" s="531">
        <f>SUM(H946:H951)</f>
        <v>1430</v>
      </c>
      <c r="I945" s="531">
        <f>SUM(I946:I951)</f>
        <v>1260</v>
      </c>
    </row>
    <row r="946" ht="36" customHeight="1" spans="1:9">
      <c r="A946" s="501" t="s">
        <v>1742</v>
      </c>
      <c r="B946" s="502" t="s">
        <v>1743</v>
      </c>
      <c r="C946" s="525">
        <v>0</v>
      </c>
      <c r="D946" s="526">
        <v>0</v>
      </c>
      <c r="E946" s="373"/>
      <c r="F946" s="340" t="str">
        <f t="shared" si="34"/>
        <v>否</v>
      </c>
      <c r="G946" s="220" t="str">
        <f t="shared" si="35"/>
        <v>项</v>
      </c>
      <c r="H946" s="525">
        <v>0</v>
      </c>
      <c r="I946" s="526">
        <v>0</v>
      </c>
    </row>
    <row r="947" ht="36" customHeight="1" spans="1:9">
      <c r="A947" s="501" t="s">
        <v>1744</v>
      </c>
      <c r="B947" s="502" t="s">
        <v>1745</v>
      </c>
      <c r="C947" s="525">
        <v>0</v>
      </c>
      <c r="D947" s="526">
        <v>0</v>
      </c>
      <c r="E947" s="373"/>
      <c r="F947" s="340" t="str">
        <f t="shared" si="34"/>
        <v>否</v>
      </c>
      <c r="G947" s="220" t="str">
        <f t="shared" si="35"/>
        <v>项</v>
      </c>
      <c r="H947" s="525">
        <v>0</v>
      </c>
      <c r="I947" s="526">
        <v>0</v>
      </c>
    </row>
    <row r="948" ht="36" customHeight="1" spans="1:9">
      <c r="A948" s="501" t="s">
        <v>1746</v>
      </c>
      <c r="B948" s="502" t="s">
        <v>1747</v>
      </c>
      <c r="C948" s="525">
        <v>363</v>
      </c>
      <c r="D948" s="526">
        <v>421</v>
      </c>
      <c r="E948" s="373">
        <f>D948/C948-1</f>
        <v>0.16</v>
      </c>
      <c r="F948" s="340" t="str">
        <f t="shared" si="34"/>
        <v>是</v>
      </c>
      <c r="G948" s="220" t="str">
        <f t="shared" si="35"/>
        <v>项</v>
      </c>
      <c r="H948" s="525">
        <v>363</v>
      </c>
      <c r="I948" s="526">
        <v>421</v>
      </c>
    </row>
    <row r="949" ht="36" customHeight="1" spans="1:9">
      <c r="A949" s="501" t="s">
        <v>1748</v>
      </c>
      <c r="B949" s="502" t="s">
        <v>1749</v>
      </c>
      <c r="C949" s="525">
        <v>1067</v>
      </c>
      <c r="D949" s="526">
        <v>839</v>
      </c>
      <c r="E949" s="373">
        <f>D949/C949-1</f>
        <v>-0.214</v>
      </c>
      <c r="F949" s="340" t="str">
        <f t="shared" si="34"/>
        <v>是</v>
      </c>
      <c r="G949" s="220" t="str">
        <f t="shared" si="35"/>
        <v>项</v>
      </c>
      <c r="H949" s="525">
        <v>1067</v>
      </c>
      <c r="I949" s="526">
        <v>839</v>
      </c>
    </row>
    <row r="950" ht="36" customHeight="1" spans="1:9">
      <c r="A950" s="501" t="s">
        <v>1750</v>
      </c>
      <c r="B950" s="502" t="s">
        <v>1751</v>
      </c>
      <c r="C950" s="525">
        <v>0</v>
      </c>
      <c r="D950" s="526">
        <v>0</v>
      </c>
      <c r="E950" s="373"/>
      <c r="F950" s="340" t="str">
        <f t="shared" si="34"/>
        <v>否</v>
      </c>
      <c r="G950" s="220" t="str">
        <f t="shared" si="35"/>
        <v>项</v>
      </c>
      <c r="H950" s="525">
        <v>0</v>
      </c>
      <c r="I950" s="526">
        <v>0</v>
      </c>
    </row>
    <row r="951" ht="36" customHeight="1" spans="1:9">
      <c r="A951" s="501" t="s">
        <v>1752</v>
      </c>
      <c r="B951" s="502" t="s">
        <v>1753</v>
      </c>
      <c r="C951" s="525">
        <v>0</v>
      </c>
      <c r="D951" s="526">
        <v>0</v>
      </c>
      <c r="E951" s="373"/>
      <c r="F951" s="340" t="str">
        <f t="shared" si="34"/>
        <v>否</v>
      </c>
      <c r="G951" s="220" t="str">
        <f t="shared" si="35"/>
        <v>项</v>
      </c>
      <c r="H951" s="525">
        <v>0</v>
      </c>
      <c r="I951" s="526">
        <v>0</v>
      </c>
    </row>
    <row r="952" ht="36" customHeight="1" spans="1:9">
      <c r="A952" s="498" t="s">
        <v>1754</v>
      </c>
      <c r="B952" s="499" t="s">
        <v>1755</v>
      </c>
      <c r="C952" s="512">
        <f>SUM(C953:C954)</f>
        <v>0</v>
      </c>
      <c r="D952" s="512">
        <f>SUM(D953:D954)</f>
        <v>0</v>
      </c>
      <c r="E952" s="373"/>
      <c r="F952" s="340" t="str">
        <f t="shared" si="34"/>
        <v>否</v>
      </c>
      <c r="G952" s="220" t="str">
        <f t="shared" si="35"/>
        <v>款</v>
      </c>
      <c r="H952" s="531">
        <f>SUM(H953:H954)</f>
        <v>0</v>
      </c>
      <c r="I952" s="531">
        <f>SUM(I953:I954)</f>
        <v>0</v>
      </c>
    </row>
    <row r="953" ht="36" customHeight="1" spans="1:9">
      <c r="A953" s="501" t="s">
        <v>1756</v>
      </c>
      <c r="B953" s="502" t="s">
        <v>1757</v>
      </c>
      <c r="C953" s="512"/>
      <c r="D953" s="512"/>
      <c r="E953" s="373"/>
      <c r="F953" s="340" t="str">
        <f t="shared" si="34"/>
        <v>否</v>
      </c>
      <c r="G953" s="220" t="str">
        <f t="shared" si="35"/>
        <v>项</v>
      </c>
      <c r="H953" s="512"/>
      <c r="I953" s="512"/>
    </row>
    <row r="954" ht="36" customHeight="1" spans="1:9">
      <c r="A954" s="501" t="s">
        <v>1758</v>
      </c>
      <c r="B954" s="502" t="s">
        <v>1759</v>
      </c>
      <c r="C954" s="512"/>
      <c r="D954" s="512"/>
      <c r="E954" s="373"/>
      <c r="F954" s="340" t="str">
        <f t="shared" si="34"/>
        <v>否</v>
      </c>
      <c r="G954" s="220" t="str">
        <f t="shared" si="35"/>
        <v>项</v>
      </c>
      <c r="H954" s="512"/>
      <c r="I954" s="512"/>
    </row>
    <row r="955" ht="36" customHeight="1" spans="1:9">
      <c r="A955" s="498" t="s">
        <v>1760</v>
      </c>
      <c r="B955" s="499" t="s">
        <v>1761</v>
      </c>
      <c r="C955" s="512">
        <f>SUM(C956:C957)</f>
        <v>5824</v>
      </c>
      <c r="D955" s="512">
        <f>SUM(D956:D957)</f>
        <v>3</v>
      </c>
      <c r="E955" s="373">
        <f>D955/C955-1</f>
        <v>-0.999</v>
      </c>
      <c r="F955" s="340" t="str">
        <f t="shared" si="34"/>
        <v>是</v>
      </c>
      <c r="G955" s="220" t="str">
        <f t="shared" si="35"/>
        <v>款</v>
      </c>
      <c r="H955" s="531">
        <f>SUM(H956:H957)</f>
        <v>5824</v>
      </c>
      <c r="I955" s="531">
        <f>SUM(I956:I957)</f>
        <v>3</v>
      </c>
    </row>
    <row r="956" ht="36" customHeight="1" spans="1:9">
      <c r="A956" s="501" t="s">
        <v>1762</v>
      </c>
      <c r="B956" s="502" t="s">
        <v>1763</v>
      </c>
      <c r="C956" s="512"/>
      <c r="D956" s="512"/>
      <c r="E956" s="373"/>
      <c r="F956" s="340" t="str">
        <f t="shared" si="34"/>
        <v>否</v>
      </c>
      <c r="G956" s="220" t="str">
        <f t="shared" si="35"/>
        <v>项</v>
      </c>
      <c r="H956" s="512"/>
      <c r="I956" s="512"/>
    </row>
    <row r="957" ht="36" customHeight="1" spans="1:9">
      <c r="A957" s="501" t="s">
        <v>1764</v>
      </c>
      <c r="B957" s="502" t="s">
        <v>1765</v>
      </c>
      <c r="C957" s="525">
        <v>5824</v>
      </c>
      <c r="D957" s="526">
        <v>3</v>
      </c>
      <c r="E957" s="373">
        <f>D957/C957-1</f>
        <v>-0.999</v>
      </c>
      <c r="F957" s="340" t="str">
        <f t="shared" si="34"/>
        <v>是</v>
      </c>
      <c r="G957" s="220" t="str">
        <f t="shared" si="35"/>
        <v>项</v>
      </c>
      <c r="H957" s="525">
        <v>5824</v>
      </c>
      <c r="I957" s="526">
        <v>3</v>
      </c>
    </row>
    <row r="958" ht="36" customHeight="1" spans="1:7">
      <c r="A958" s="505" t="s">
        <v>1766</v>
      </c>
      <c r="B958" s="508" t="s">
        <v>519</v>
      </c>
      <c r="C958" s="509"/>
      <c r="D958" s="509"/>
      <c r="E958" s="373"/>
      <c r="F958" s="340" t="str">
        <f t="shared" si="34"/>
        <v>否</v>
      </c>
      <c r="G958" s="220" t="str">
        <f t="shared" si="35"/>
        <v>项</v>
      </c>
    </row>
    <row r="959" ht="36" customHeight="1" spans="1:7">
      <c r="A959" s="505" t="s">
        <v>1767</v>
      </c>
      <c r="B959" s="508" t="s">
        <v>1768</v>
      </c>
      <c r="C959" s="509"/>
      <c r="D959" s="509"/>
      <c r="E959" s="373"/>
      <c r="F959" s="340" t="str">
        <f t="shared" si="34"/>
        <v>否</v>
      </c>
      <c r="G959" s="220" t="str">
        <f t="shared" si="35"/>
        <v>项</v>
      </c>
    </row>
    <row r="960" ht="36" customHeight="1" spans="1:7">
      <c r="A960" s="495" t="s">
        <v>93</v>
      </c>
      <c r="B960" s="496" t="s">
        <v>94</v>
      </c>
      <c r="C960" s="519">
        <f>SUM(C961,C984,C994,C1004,C1009,C1016,C1021)</f>
        <v>2764</v>
      </c>
      <c r="D960" s="519">
        <f>SUM(D961,D984,D994,D1004,D1009,D1016,D1021)</f>
        <v>2422</v>
      </c>
      <c r="E960" s="373">
        <f t="shared" ref="E960:E966" si="36">D960/C960-1</f>
        <v>-0.124</v>
      </c>
      <c r="F960" s="340" t="str">
        <f t="shared" si="34"/>
        <v>是</v>
      </c>
      <c r="G960" s="220" t="str">
        <f t="shared" si="35"/>
        <v>类</v>
      </c>
    </row>
    <row r="961" ht="36" customHeight="1" spans="1:7">
      <c r="A961" s="498" t="s">
        <v>1769</v>
      </c>
      <c r="B961" s="499" t="s">
        <v>1770</v>
      </c>
      <c r="C961" s="512">
        <f>SUM(C962:C983)</f>
        <v>1358</v>
      </c>
      <c r="D961" s="512">
        <f>SUM(D962:D983)</f>
        <v>1209</v>
      </c>
      <c r="E961" s="373">
        <f t="shared" si="36"/>
        <v>-0.11</v>
      </c>
      <c r="F961" s="340" t="str">
        <f t="shared" si="34"/>
        <v>是</v>
      </c>
      <c r="G961" s="220" t="str">
        <f t="shared" si="35"/>
        <v>款</v>
      </c>
    </row>
    <row r="962" ht="36" customHeight="1" spans="1:7">
      <c r="A962" s="501" t="s">
        <v>1771</v>
      </c>
      <c r="B962" s="502" t="s">
        <v>139</v>
      </c>
      <c r="C962" s="525">
        <v>229</v>
      </c>
      <c r="D962" s="526">
        <v>242</v>
      </c>
      <c r="E962" s="373">
        <f t="shared" si="36"/>
        <v>0.057</v>
      </c>
      <c r="F962" s="340" t="str">
        <f t="shared" si="34"/>
        <v>是</v>
      </c>
      <c r="G962" s="220" t="str">
        <f t="shared" si="35"/>
        <v>项</v>
      </c>
    </row>
    <row r="963" ht="36" customHeight="1" spans="1:7">
      <c r="A963" s="501" t="s">
        <v>1772</v>
      </c>
      <c r="B963" s="502" t="s">
        <v>141</v>
      </c>
      <c r="C963" s="525">
        <v>67</v>
      </c>
      <c r="D963" s="526">
        <v>61</v>
      </c>
      <c r="E963" s="373">
        <f t="shared" si="36"/>
        <v>-0.09</v>
      </c>
      <c r="F963" s="340" t="str">
        <f t="shared" si="34"/>
        <v>是</v>
      </c>
      <c r="G963" s="220" t="str">
        <f t="shared" si="35"/>
        <v>项</v>
      </c>
    </row>
    <row r="964" ht="36" customHeight="1" spans="1:7">
      <c r="A964" s="501" t="s">
        <v>1773</v>
      </c>
      <c r="B964" s="502" t="s">
        <v>143</v>
      </c>
      <c r="C964" s="525">
        <v>99</v>
      </c>
      <c r="D964" s="526">
        <v>92</v>
      </c>
      <c r="E964" s="373">
        <f t="shared" si="36"/>
        <v>-0.071</v>
      </c>
      <c r="F964" s="340" t="str">
        <f t="shared" ref="F964:F1027" si="37">IF(LEN(A964)=3,"是",IF(B964&lt;&gt;"",IF(SUM(C964:D964)&lt;&gt;0,"是","否"),"是"))</f>
        <v>是</v>
      </c>
      <c r="G964" s="220" t="str">
        <f t="shared" ref="G964:G1027" si="38">IF(LEN(A964)=3,"类",IF(LEN(A964)=5,"款","项"))</f>
        <v>项</v>
      </c>
    </row>
    <row r="965" ht="36" customHeight="1" spans="1:7">
      <c r="A965" s="501" t="s">
        <v>1774</v>
      </c>
      <c r="B965" s="502" t="s">
        <v>1775</v>
      </c>
      <c r="C965" s="525">
        <v>100</v>
      </c>
      <c r="D965" s="526">
        <v>100</v>
      </c>
      <c r="E965" s="373">
        <f t="shared" si="36"/>
        <v>0</v>
      </c>
      <c r="F965" s="340" t="str">
        <f t="shared" si="37"/>
        <v>是</v>
      </c>
      <c r="G965" s="220" t="str">
        <f t="shared" si="38"/>
        <v>项</v>
      </c>
    </row>
    <row r="966" ht="36" customHeight="1" spans="1:7">
      <c r="A966" s="501" t="s">
        <v>1776</v>
      </c>
      <c r="B966" s="502" t="s">
        <v>1777</v>
      </c>
      <c r="C966" s="525">
        <v>842</v>
      </c>
      <c r="D966" s="526">
        <v>699</v>
      </c>
      <c r="E966" s="373">
        <f t="shared" si="36"/>
        <v>-0.17</v>
      </c>
      <c r="F966" s="340" t="str">
        <f t="shared" si="37"/>
        <v>是</v>
      </c>
      <c r="G966" s="220" t="str">
        <f t="shared" si="38"/>
        <v>项</v>
      </c>
    </row>
    <row r="967" ht="36" customHeight="1" spans="1:7">
      <c r="A967" s="501" t="s">
        <v>1778</v>
      </c>
      <c r="B967" s="502" t="s">
        <v>1779</v>
      </c>
      <c r="C967" s="525">
        <v>0</v>
      </c>
      <c r="D967" s="526">
        <v>0</v>
      </c>
      <c r="E967" s="373"/>
      <c r="F967" s="340" t="str">
        <f t="shared" si="37"/>
        <v>否</v>
      </c>
      <c r="G967" s="220" t="str">
        <f t="shared" si="38"/>
        <v>项</v>
      </c>
    </row>
    <row r="968" ht="36" customHeight="1" spans="1:7">
      <c r="A968" s="501" t="s">
        <v>1780</v>
      </c>
      <c r="B968" s="502" t="s">
        <v>1781</v>
      </c>
      <c r="C968" s="525">
        <v>3</v>
      </c>
      <c r="D968" s="526">
        <v>1</v>
      </c>
      <c r="E968" s="373">
        <f>D968/C968-1</f>
        <v>-0.667</v>
      </c>
      <c r="F968" s="340" t="str">
        <f t="shared" si="37"/>
        <v>是</v>
      </c>
      <c r="G968" s="220" t="str">
        <f t="shared" si="38"/>
        <v>项</v>
      </c>
    </row>
    <row r="969" ht="36" customHeight="1" spans="1:7">
      <c r="A969" s="501" t="s">
        <v>1782</v>
      </c>
      <c r="B969" s="502" t="s">
        <v>1783</v>
      </c>
      <c r="C969" s="525">
        <v>0</v>
      </c>
      <c r="D969" s="526">
        <v>0</v>
      </c>
      <c r="E969" s="373"/>
      <c r="F969" s="340" t="str">
        <f t="shared" si="37"/>
        <v>否</v>
      </c>
      <c r="G969" s="220" t="str">
        <f t="shared" si="38"/>
        <v>项</v>
      </c>
    </row>
    <row r="970" ht="36" customHeight="1" spans="1:7">
      <c r="A970" s="501" t="s">
        <v>1784</v>
      </c>
      <c r="B970" s="502" t="s">
        <v>1785</v>
      </c>
      <c r="C970" s="525">
        <v>18</v>
      </c>
      <c r="D970" s="526">
        <v>14</v>
      </c>
      <c r="E970" s="373">
        <f>D970/C970-1</f>
        <v>-0.222</v>
      </c>
      <c r="F970" s="340" t="str">
        <f t="shared" si="37"/>
        <v>是</v>
      </c>
      <c r="G970" s="220" t="str">
        <f t="shared" si="38"/>
        <v>项</v>
      </c>
    </row>
    <row r="971" ht="36" customHeight="1" spans="1:7">
      <c r="A971" s="501" t="s">
        <v>1786</v>
      </c>
      <c r="B971" s="502" t="s">
        <v>1787</v>
      </c>
      <c r="C971" s="511"/>
      <c r="D971" s="511"/>
      <c r="E971" s="373"/>
      <c r="F971" s="340" t="str">
        <f t="shared" si="37"/>
        <v>否</v>
      </c>
      <c r="G971" s="220" t="str">
        <f t="shared" si="38"/>
        <v>项</v>
      </c>
    </row>
    <row r="972" ht="36" customHeight="1" spans="1:7">
      <c r="A972" s="501" t="s">
        <v>1788</v>
      </c>
      <c r="B972" s="502" t="s">
        <v>1789</v>
      </c>
      <c r="C972" s="511"/>
      <c r="D972" s="511"/>
      <c r="E972" s="373"/>
      <c r="F972" s="340" t="str">
        <f t="shared" si="37"/>
        <v>否</v>
      </c>
      <c r="G972" s="220" t="str">
        <f t="shared" si="38"/>
        <v>项</v>
      </c>
    </row>
    <row r="973" ht="36" customHeight="1" spans="1:7">
      <c r="A973" s="501" t="s">
        <v>1790</v>
      </c>
      <c r="B973" s="502" t="s">
        <v>1791</v>
      </c>
      <c r="C973" s="511"/>
      <c r="D973" s="511"/>
      <c r="E973" s="373"/>
      <c r="F973" s="340" t="str">
        <f t="shared" si="37"/>
        <v>否</v>
      </c>
      <c r="G973" s="220" t="str">
        <f t="shared" si="38"/>
        <v>项</v>
      </c>
    </row>
    <row r="974" ht="36" customHeight="1" spans="1:7">
      <c r="A974" s="501" t="s">
        <v>1792</v>
      </c>
      <c r="B974" s="502" t="s">
        <v>1793</v>
      </c>
      <c r="C974" s="511"/>
      <c r="D974" s="511"/>
      <c r="E974" s="373"/>
      <c r="F974" s="340" t="str">
        <f t="shared" si="37"/>
        <v>否</v>
      </c>
      <c r="G974" s="220" t="str">
        <f t="shared" si="38"/>
        <v>项</v>
      </c>
    </row>
    <row r="975" ht="36" customHeight="1" spans="1:7">
      <c r="A975" s="501" t="s">
        <v>1794</v>
      </c>
      <c r="B975" s="502" t="s">
        <v>1795</v>
      </c>
      <c r="C975" s="511"/>
      <c r="D975" s="511"/>
      <c r="E975" s="373"/>
      <c r="F975" s="340" t="str">
        <f t="shared" si="37"/>
        <v>否</v>
      </c>
      <c r="G975" s="220" t="str">
        <f t="shared" si="38"/>
        <v>项</v>
      </c>
    </row>
    <row r="976" ht="36" customHeight="1" spans="1:7">
      <c r="A976" s="501" t="s">
        <v>1796</v>
      </c>
      <c r="B976" s="502" t="s">
        <v>1797</v>
      </c>
      <c r="C976" s="511"/>
      <c r="D976" s="511"/>
      <c r="E976" s="373"/>
      <c r="F976" s="340" t="str">
        <f t="shared" si="37"/>
        <v>否</v>
      </c>
      <c r="G976" s="220" t="str">
        <f t="shared" si="38"/>
        <v>项</v>
      </c>
    </row>
    <row r="977" ht="36" customHeight="1" spans="1:7">
      <c r="A977" s="501" t="s">
        <v>1798</v>
      </c>
      <c r="B977" s="502" t="s">
        <v>1799</v>
      </c>
      <c r="C977" s="511">
        <v>0</v>
      </c>
      <c r="D977" s="511">
        <v>0</v>
      </c>
      <c r="E977" s="373"/>
      <c r="F977" s="340" t="str">
        <f t="shared" si="37"/>
        <v>否</v>
      </c>
      <c r="G977" s="220" t="str">
        <f t="shared" si="38"/>
        <v>项</v>
      </c>
    </row>
    <row r="978" ht="36" customHeight="1" spans="1:7">
      <c r="A978" s="501" t="s">
        <v>1800</v>
      </c>
      <c r="B978" s="502" t="s">
        <v>1801</v>
      </c>
      <c r="C978" s="511"/>
      <c r="D978" s="511"/>
      <c r="E978" s="373"/>
      <c r="F978" s="340" t="str">
        <f t="shared" si="37"/>
        <v>否</v>
      </c>
      <c r="G978" s="220" t="str">
        <f t="shared" si="38"/>
        <v>项</v>
      </c>
    </row>
    <row r="979" ht="36" customHeight="1" spans="1:7">
      <c r="A979" s="501" t="s">
        <v>1802</v>
      </c>
      <c r="B979" s="502" t="s">
        <v>1803</v>
      </c>
      <c r="C979" s="511">
        <v>0</v>
      </c>
      <c r="D979" s="511">
        <v>0</v>
      </c>
      <c r="E979" s="373"/>
      <c r="F979" s="340" t="str">
        <f t="shared" si="37"/>
        <v>否</v>
      </c>
      <c r="G979" s="220" t="str">
        <f t="shared" si="38"/>
        <v>项</v>
      </c>
    </row>
    <row r="980" ht="36" customHeight="1" spans="1:7">
      <c r="A980" s="501" t="s">
        <v>1804</v>
      </c>
      <c r="B980" s="502" t="s">
        <v>1805</v>
      </c>
      <c r="C980" s="511"/>
      <c r="D980" s="511"/>
      <c r="E980" s="373"/>
      <c r="F980" s="340" t="str">
        <f t="shared" si="37"/>
        <v>否</v>
      </c>
      <c r="G980" s="220" t="str">
        <f t="shared" si="38"/>
        <v>项</v>
      </c>
    </row>
    <row r="981" ht="36" customHeight="1" spans="1:7">
      <c r="A981" s="501" t="s">
        <v>1806</v>
      </c>
      <c r="B981" s="502" t="s">
        <v>1807</v>
      </c>
      <c r="C981" s="511"/>
      <c r="D981" s="511"/>
      <c r="E981" s="373"/>
      <c r="F981" s="340" t="str">
        <f t="shared" si="37"/>
        <v>否</v>
      </c>
      <c r="G981" s="220" t="str">
        <f t="shared" si="38"/>
        <v>项</v>
      </c>
    </row>
    <row r="982" ht="36" customHeight="1" spans="1:7">
      <c r="A982" s="501" t="s">
        <v>1808</v>
      </c>
      <c r="B982" s="502" t="s">
        <v>1809</v>
      </c>
      <c r="C982" s="511"/>
      <c r="D982" s="511"/>
      <c r="E982" s="373"/>
      <c r="F982" s="340" t="str">
        <f t="shared" si="37"/>
        <v>否</v>
      </c>
      <c r="G982" s="220" t="str">
        <f t="shared" si="38"/>
        <v>项</v>
      </c>
    </row>
    <row r="983" ht="36" customHeight="1" spans="1:7">
      <c r="A983" s="501" t="s">
        <v>1810</v>
      </c>
      <c r="B983" s="502" t="s">
        <v>1811</v>
      </c>
      <c r="C983" s="511"/>
      <c r="D983" s="511"/>
      <c r="E983" s="373"/>
      <c r="F983" s="340" t="str">
        <f t="shared" si="37"/>
        <v>否</v>
      </c>
      <c r="G983" s="220" t="str">
        <f t="shared" si="38"/>
        <v>项</v>
      </c>
    </row>
    <row r="984" ht="36" customHeight="1" spans="1:7">
      <c r="A984" s="498" t="s">
        <v>1812</v>
      </c>
      <c r="B984" s="499" t="s">
        <v>1813</v>
      </c>
      <c r="C984" s="500"/>
      <c r="D984" s="500"/>
      <c r="E984" s="373"/>
      <c r="F984" s="340" t="str">
        <f t="shared" si="37"/>
        <v>否</v>
      </c>
      <c r="G984" s="220" t="str">
        <f t="shared" si="38"/>
        <v>款</v>
      </c>
    </row>
    <row r="985" ht="36" customHeight="1" spans="1:7">
      <c r="A985" s="501" t="s">
        <v>1814</v>
      </c>
      <c r="B985" s="502" t="s">
        <v>139</v>
      </c>
      <c r="C985" s="511">
        <v>0</v>
      </c>
      <c r="D985" s="511">
        <v>0</v>
      </c>
      <c r="E985" s="373"/>
      <c r="F985" s="340" t="str">
        <f t="shared" si="37"/>
        <v>否</v>
      </c>
      <c r="G985" s="220" t="str">
        <f t="shared" si="38"/>
        <v>项</v>
      </c>
    </row>
    <row r="986" ht="36" customHeight="1" spans="1:7">
      <c r="A986" s="501" t="s">
        <v>1815</v>
      </c>
      <c r="B986" s="502" t="s">
        <v>141</v>
      </c>
      <c r="C986" s="511">
        <v>0</v>
      </c>
      <c r="D986" s="511">
        <v>0</v>
      </c>
      <c r="E986" s="373"/>
      <c r="F986" s="340" t="str">
        <f t="shared" si="37"/>
        <v>否</v>
      </c>
      <c r="G986" s="220" t="str">
        <f t="shared" si="38"/>
        <v>项</v>
      </c>
    </row>
    <row r="987" ht="36" customHeight="1" spans="1:7">
      <c r="A987" s="501" t="s">
        <v>1816</v>
      </c>
      <c r="B987" s="502" t="s">
        <v>143</v>
      </c>
      <c r="C987" s="511">
        <v>0</v>
      </c>
      <c r="D987" s="511">
        <v>0</v>
      </c>
      <c r="E987" s="373"/>
      <c r="F987" s="340" t="str">
        <f t="shared" si="37"/>
        <v>否</v>
      </c>
      <c r="G987" s="220" t="str">
        <f t="shared" si="38"/>
        <v>项</v>
      </c>
    </row>
    <row r="988" ht="36" customHeight="1" spans="1:7">
      <c r="A988" s="501" t="s">
        <v>1817</v>
      </c>
      <c r="B988" s="502" t="s">
        <v>1818</v>
      </c>
      <c r="C988" s="511"/>
      <c r="D988" s="511"/>
      <c r="E988" s="373"/>
      <c r="F988" s="340" t="str">
        <f t="shared" si="37"/>
        <v>否</v>
      </c>
      <c r="G988" s="220" t="str">
        <f t="shared" si="38"/>
        <v>项</v>
      </c>
    </row>
    <row r="989" ht="36" customHeight="1" spans="1:7">
      <c r="A989" s="501" t="s">
        <v>1819</v>
      </c>
      <c r="B989" s="502" t="s">
        <v>1820</v>
      </c>
      <c r="C989" s="511">
        <v>0</v>
      </c>
      <c r="D989" s="511">
        <v>0</v>
      </c>
      <c r="E989" s="373"/>
      <c r="F989" s="340" t="str">
        <f t="shared" si="37"/>
        <v>否</v>
      </c>
      <c r="G989" s="220" t="str">
        <f t="shared" si="38"/>
        <v>项</v>
      </c>
    </row>
    <row r="990" ht="36" customHeight="1" spans="1:7">
      <c r="A990" s="501" t="s">
        <v>1821</v>
      </c>
      <c r="B990" s="502" t="s">
        <v>1822</v>
      </c>
      <c r="C990" s="511"/>
      <c r="D990" s="511"/>
      <c r="E990" s="373"/>
      <c r="F990" s="340" t="str">
        <f t="shared" si="37"/>
        <v>否</v>
      </c>
      <c r="G990" s="220" t="str">
        <f t="shared" si="38"/>
        <v>项</v>
      </c>
    </row>
    <row r="991" ht="36" customHeight="1" spans="1:7">
      <c r="A991" s="501" t="s">
        <v>1823</v>
      </c>
      <c r="B991" s="502" t="s">
        <v>1824</v>
      </c>
      <c r="C991" s="511"/>
      <c r="D991" s="511"/>
      <c r="E991" s="373"/>
      <c r="F991" s="340" t="str">
        <f t="shared" si="37"/>
        <v>否</v>
      </c>
      <c r="G991" s="220" t="str">
        <f t="shared" si="38"/>
        <v>项</v>
      </c>
    </row>
    <row r="992" ht="36" customHeight="1" spans="1:7">
      <c r="A992" s="501" t="s">
        <v>1825</v>
      </c>
      <c r="B992" s="502" t="s">
        <v>1826</v>
      </c>
      <c r="C992" s="511">
        <v>0</v>
      </c>
      <c r="D992" s="511">
        <v>0</v>
      </c>
      <c r="E992" s="373"/>
      <c r="F992" s="340" t="str">
        <f t="shared" si="37"/>
        <v>否</v>
      </c>
      <c r="G992" s="220" t="str">
        <f t="shared" si="38"/>
        <v>项</v>
      </c>
    </row>
    <row r="993" ht="36" customHeight="1" spans="1:7">
      <c r="A993" s="501" t="s">
        <v>1827</v>
      </c>
      <c r="B993" s="502" t="s">
        <v>1828</v>
      </c>
      <c r="C993" s="511"/>
      <c r="D993" s="511"/>
      <c r="E993" s="373"/>
      <c r="F993" s="340" t="str">
        <f t="shared" si="37"/>
        <v>否</v>
      </c>
      <c r="G993" s="220" t="str">
        <f t="shared" si="38"/>
        <v>项</v>
      </c>
    </row>
    <row r="994" ht="36" customHeight="1" spans="1:7">
      <c r="A994" s="498" t="s">
        <v>1829</v>
      </c>
      <c r="B994" s="499" t="s">
        <v>1830</v>
      </c>
      <c r="C994" s="500"/>
      <c r="D994" s="500"/>
      <c r="E994" s="373"/>
      <c r="F994" s="340" t="str">
        <f t="shared" si="37"/>
        <v>否</v>
      </c>
      <c r="G994" s="220" t="str">
        <f t="shared" si="38"/>
        <v>款</v>
      </c>
    </row>
    <row r="995" ht="36" customHeight="1" spans="1:7">
      <c r="A995" s="501" t="s">
        <v>1831</v>
      </c>
      <c r="B995" s="502" t="s">
        <v>139</v>
      </c>
      <c r="C995" s="511">
        <v>0</v>
      </c>
      <c r="D995" s="511">
        <v>0</v>
      </c>
      <c r="E995" s="373"/>
      <c r="F995" s="340" t="str">
        <f t="shared" si="37"/>
        <v>否</v>
      </c>
      <c r="G995" s="220" t="str">
        <f t="shared" si="38"/>
        <v>项</v>
      </c>
    </row>
    <row r="996" ht="36" customHeight="1" spans="1:7">
      <c r="A996" s="501" t="s">
        <v>1832</v>
      </c>
      <c r="B996" s="502" t="s">
        <v>141</v>
      </c>
      <c r="C996" s="511">
        <v>0</v>
      </c>
      <c r="D996" s="511">
        <v>0</v>
      </c>
      <c r="E996" s="373"/>
      <c r="F996" s="340" t="str">
        <f t="shared" si="37"/>
        <v>否</v>
      </c>
      <c r="G996" s="220" t="str">
        <f t="shared" si="38"/>
        <v>项</v>
      </c>
    </row>
    <row r="997" ht="36" customHeight="1" spans="1:7">
      <c r="A997" s="501" t="s">
        <v>1833</v>
      </c>
      <c r="B997" s="502" t="s">
        <v>143</v>
      </c>
      <c r="C997" s="511">
        <v>0</v>
      </c>
      <c r="D997" s="511">
        <v>0</v>
      </c>
      <c r="E997" s="373"/>
      <c r="F997" s="340" t="str">
        <f t="shared" si="37"/>
        <v>否</v>
      </c>
      <c r="G997" s="220" t="str">
        <f t="shared" si="38"/>
        <v>项</v>
      </c>
    </row>
    <row r="998" ht="36" customHeight="1" spans="1:7">
      <c r="A998" s="501" t="s">
        <v>1834</v>
      </c>
      <c r="B998" s="502" t="s">
        <v>1835</v>
      </c>
      <c r="C998" s="511">
        <v>0</v>
      </c>
      <c r="D998" s="511">
        <v>0</v>
      </c>
      <c r="E998" s="373"/>
      <c r="F998" s="340" t="str">
        <f t="shared" si="37"/>
        <v>否</v>
      </c>
      <c r="G998" s="220" t="str">
        <f t="shared" si="38"/>
        <v>项</v>
      </c>
    </row>
    <row r="999" ht="36" customHeight="1" spans="1:7">
      <c r="A999" s="501" t="s">
        <v>1836</v>
      </c>
      <c r="B999" s="502" t="s">
        <v>1837</v>
      </c>
      <c r="C999" s="511">
        <v>0</v>
      </c>
      <c r="D999" s="511">
        <v>0</v>
      </c>
      <c r="E999" s="373"/>
      <c r="F999" s="340" t="str">
        <f t="shared" si="37"/>
        <v>否</v>
      </c>
      <c r="G999" s="220" t="str">
        <f t="shared" si="38"/>
        <v>项</v>
      </c>
    </row>
    <row r="1000" ht="36" customHeight="1" spans="1:7">
      <c r="A1000" s="501" t="s">
        <v>1838</v>
      </c>
      <c r="B1000" s="502" t="s">
        <v>1839</v>
      </c>
      <c r="C1000" s="511">
        <v>0</v>
      </c>
      <c r="D1000" s="511">
        <v>0</v>
      </c>
      <c r="E1000" s="373"/>
      <c r="F1000" s="340" t="str">
        <f t="shared" si="37"/>
        <v>否</v>
      </c>
      <c r="G1000" s="220" t="str">
        <f t="shared" si="38"/>
        <v>项</v>
      </c>
    </row>
    <row r="1001" ht="36" customHeight="1" spans="1:7">
      <c r="A1001" s="501" t="s">
        <v>1840</v>
      </c>
      <c r="B1001" s="502" t="s">
        <v>1841</v>
      </c>
      <c r="C1001" s="511"/>
      <c r="D1001" s="511"/>
      <c r="E1001" s="373"/>
      <c r="F1001" s="340" t="str">
        <f t="shared" si="37"/>
        <v>否</v>
      </c>
      <c r="G1001" s="220" t="str">
        <f t="shared" si="38"/>
        <v>项</v>
      </c>
    </row>
    <row r="1002" ht="36" customHeight="1" spans="1:7">
      <c r="A1002" s="501" t="s">
        <v>1842</v>
      </c>
      <c r="B1002" s="502" t="s">
        <v>1843</v>
      </c>
      <c r="C1002" s="511"/>
      <c r="D1002" s="511"/>
      <c r="E1002" s="373"/>
      <c r="F1002" s="340" t="str">
        <f t="shared" si="37"/>
        <v>否</v>
      </c>
      <c r="G1002" s="220" t="str">
        <f t="shared" si="38"/>
        <v>项</v>
      </c>
    </row>
    <row r="1003" ht="36" customHeight="1" spans="1:7">
      <c r="A1003" s="501" t="s">
        <v>1844</v>
      </c>
      <c r="B1003" s="502" t="s">
        <v>1845</v>
      </c>
      <c r="C1003" s="511"/>
      <c r="D1003" s="511"/>
      <c r="E1003" s="373"/>
      <c r="F1003" s="340" t="str">
        <f t="shared" si="37"/>
        <v>否</v>
      </c>
      <c r="G1003" s="220" t="str">
        <f t="shared" si="38"/>
        <v>项</v>
      </c>
    </row>
    <row r="1004" ht="36" customHeight="1" spans="1:7">
      <c r="A1004" s="498" t="s">
        <v>1846</v>
      </c>
      <c r="B1004" s="499" t="s">
        <v>1847</v>
      </c>
      <c r="C1004" s="512">
        <f>SUM(C1005:C1008)</f>
        <v>238</v>
      </c>
      <c r="D1004" s="512">
        <f>SUM(D1005:D1008)</f>
        <v>45</v>
      </c>
      <c r="E1004" s="373">
        <f>D1004/C1004-1</f>
        <v>-0.811</v>
      </c>
      <c r="F1004" s="340" t="str">
        <f t="shared" si="37"/>
        <v>是</v>
      </c>
      <c r="G1004" s="220" t="str">
        <f t="shared" si="38"/>
        <v>款</v>
      </c>
    </row>
    <row r="1005" ht="36" customHeight="1" spans="1:7">
      <c r="A1005" s="501" t="s">
        <v>1848</v>
      </c>
      <c r="B1005" s="502" t="s">
        <v>1849</v>
      </c>
      <c r="C1005" s="525">
        <v>39</v>
      </c>
      <c r="D1005" s="526">
        <v>2</v>
      </c>
      <c r="E1005" s="373">
        <f>D1005/C1005-1</f>
        <v>-0.949</v>
      </c>
      <c r="F1005" s="340" t="str">
        <f t="shared" si="37"/>
        <v>是</v>
      </c>
      <c r="G1005" s="220" t="str">
        <f t="shared" si="38"/>
        <v>项</v>
      </c>
    </row>
    <row r="1006" ht="36" customHeight="1" spans="1:7">
      <c r="A1006" s="501" t="s">
        <v>1850</v>
      </c>
      <c r="B1006" s="502" t="s">
        <v>1851</v>
      </c>
      <c r="C1006" s="525">
        <v>106</v>
      </c>
      <c r="D1006" s="526">
        <v>15</v>
      </c>
      <c r="E1006" s="373">
        <f>D1006/C1006-1</f>
        <v>-0.858</v>
      </c>
      <c r="F1006" s="340" t="str">
        <f t="shared" si="37"/>
        <v>是</v>
      </c>
      <c r="G1006" s="220" t="str">
        <f t="shared" si="38"/>
        <v>项</v>
      </c>
    </row>
    <row r="1007" ht="36" customHeight="1" spans="1:7">
      <c r="A1007" s="501" t="s">
        <v>1852</v>
      </c>
      <c r="B1007" s="502" t="s">
        <v>1853</v>
      </c>
      <c r="C1007" s="525">
        <v>93</v>
      </c>
      <c r="D1007" s="526">
        <v>28</v>
      </c>
      <c r="E1007" s="373">
        <f>D1007/C1007-1</f>
        <v>-0.699</v>
      </c>
      <c r="F1007" s="340" t="str">
        <f t="shared" si="37"/>
        <v>是</v>
      </c>
      <c r="G1007" s="220" t="str">
        <f t="shared" si="38"/>
        <v>项</v>
      </c>
    </row>
    <row r="1008" ht="36" customHeight="1" spans="1:7">
      <c r="A1008" s="501" t="s">
        <v>1854</v>
      </c>
      <c r="B1008" s="502" t="s">
        <v>1855</v>
      </c>
      <c r="C1008" s="511">
        <v>0</v>
      </c>
      <c r="D1008" s="511">
        <v>0</v>
      </c>
      <c r="E1008" s="373"/>
      <c r="F1008" s="340" t="str">
        <f t="shared" si="37"/>
        <v>否</v>
      </c>
      <c r="G1008" s="220" t="str">
        <f t="shared" si="38"/>
        <v>项</v>
      </c>
    </row>
    <row r="1009" ht="36" customHeight="1" spans="1:7">
      <c r="A1009" s="498" t="s">
        <v>1856</v>
      </c>
      <c r="B1009" s="499" t="s">
        <v>1857</v>
      </c>
      <c r="C1009" s="500">
        <f>SUM(C1010:C1015)</f>
        <v>0</v>
      </c>
      <c r="D1009" s="500">
        <f>SUM(D1010:D1015)</f>
        <v>0</v>
      </c>
      <c r="E1009" s="373"/>
      <c r="F1009" s="340" t="str">
        <f t="shared" si="37"/>
        <v>否</v>
      </c>
      <c r="G1009" s="220" t="str">
        <f t="shared" si="38"/>
        <v>款</v>
      </c>
    </row>
    <row r="1010" ht="36" customHeight="1" spans="1:7">
      <c r="A1010" s="501" t="s">
        <v>1858</v>
      </c>
      <c r="B1010" s="502" t="s">
        <v>139</v>
      </c>
      <c r="C1010" s="511">
        <v>0</v>
      </c>
      <c r="D1010" s="511">
        <v>0</v>
      </c>
      <c r="E1010" s="373"/>
      <c r="F1010" s="340" t="str">
        <f t="shared" si="37"/>
        <v>否</v>
      </c>
      <c r="G1010" s="220" t="str">
        <f t="shared" si="38"/>
        <v>项</v>
      </c>
    </row>
    <row r="1011" ht="36" customHeight="1" spans="1:7">
      <c r="A1011" s="501" t="s">
        <v>1859</v>
      </c>
      <c r="B1011" s="502" t="s">
        <v>141</v>
      </c>
      <c r="C1011" s="511">
        <v>0</v>
      </c>
      <c r="D1011" s="511">
        <v>0</v>
      </c>
      <c r="E1011" s="373"/>
      <c r="F1011" s="340" t="str">
        <f t="shared" si="37"/>
        <v>否</v>
      </c>
      <c r="G1011" s="220" t="str">
        <f t="shared" si="38"/>
        <v>项</v>
      </c>
    </row>
    <row r="1012" ht="36" customHeight="1" spans="1:7">
      <c r="A1012" s="501" t="s">
        <v>1860</v>
      </c>
      <c r="B1012" s="502" t="s">
        <v>143</v>
      </c>
      <c r="C1012" s="511">
        <v>0</v>
      </c>
      <c r="D1012" s="511">
        <v>0</v>
      </c>
      <c r="E1012" s="373"/>
      <c r="F1012" s="340" t="str">
        <f t="shared" si="37"/>
        <v>否</v>
      </c>
      <c r="G1012" s="220" t="str">
        <f t="shared" si="38"/>
        <v>项</v>
      </c>
    </row>
    <row r="1013" ht="36" customHeight="1" spans="1:7">
      <c r="A1013" s="501" t="s">
        <v>1861</v>
      </c>
      <c r="B1013" s="502" t="s">
        <v>1826</v>
      </c>
      <c r="C1013" s="511">
        <v>0</v>
      </c>
      <c r="D1013" s="511">
        <v>0</v>
      </c>
      <c r="E1013" s="373"/>
      <c r="F1013" s="340" t="str">
        <f t="shared" si="37"/>
        <v>否</v>
      </c>
      <c r="G1013" s="220" t="str">
        <f t="shared" si="38"/>
        <v>项</v>
      </c>
    </row>
    <row r="1014" ht="36" customHeight="1" spans="1:7">
      <c r="A1014" s="501" t="s">
        <v>1862</v>
      </c>
      <c r="B1014" s="502" t="s">
        <v>1863</v>
      </c>
      <c r="C1014" s="511">
        <v>0</v>
      </c>
      <c r="D1014" s="511">
        <v>0</v>
      </c>
      <c r="E1014" s="373"/>
      <c r="F1014" s="340" t="str">
        <f t="shared" si="37"/>
        <v>否</v>
      </c>
      <c r="G1014" s="220" t="str">
        <f t="shared" si="38"/>
        <v>项</v>
      </c>
    </row>
    <row r="1015" ht="36" customHeight="1" spans="1:7">
      <c r="A1015" s="501" t="s">
        <v>1864</v>
      </c>
      <c r="B1015" s="502" t="s">
        <v>1865</v>
      </c>
      <c r="C1015" s="511">
        <v>0</v>
      </c>
      <c r="D1015" s="511">
        <v>0</v>
      </c>
      <c r="E1015" s="373"/>
      <c r="F1015" s="340" t="str">
        <f t="shared" si="37"/>
        <v>否</v>
      </c>
      <c r="G1015" s="220" t="str">
        <f t="shared" si="38"/>
        <v>项</v>
      </c>
    </row>
    <row r="1016" ht="36" customHeight="1" spans="1:7">
      <c r="A1016" s="498" t="s">
        <v>1866</v>
      </c>
      <c r="B1016" s="499" t="s">
        <v>1867</v>
      </c>
      <c r="C1016" s="512">
        <f>SUM(C1017:C1020)</f>
        <v>1168</v>
      </c>
      <c r="D1016" s="512">
        <f>SUM(D1017:D1020)</f>
        <v>1168</v>
      </c>
      <c r="E1016" s="373">
        <f>D1016/C1016-1</f>
        <v>0</v>
      </c>
      <c r="F1016" s="340" t="str">
        <f t="shared" si="37"/>
        <v>是</v>
      </c>
      <c r="G1016" s="220" t="str">
        <f t="shared" si="38"/>
        <v>款</v>
      </c>
    </row>
    <row r="1017" ht="36" customHeight="1" spans="1:7">
      <c r="A1017" s="501" t="s">
        <v>1868</v>
      </c>
      <c r="B1017" s="502" t="s">
        <v>1869</v>
      </c>
      <c r="C1017" s="525">
        <v>61</v>
      </c>
      <c r="D1017" s="526">
        <v>61</v>
      </c>
      <c r="E1017" s="373">
        <f>D1017/C1017-1</f>
        <v>0</v>
      </c>
      <c r="F1017" s="340" t="str">
        <f t="shared" si="37"/>
        <v>是</v>
      </c>
      <c r="G1017" s="220" t="str">
        <f t="shared" si="38"/>
        <v>项</v>
      </c>
    </row>
    <row r="1018" ht="36" customHeight="1" spans="1:7">
      <c r="A1018" s="501" t="s">
        <v>1870</v>
      </c>
      <c r="B1018" s="502" t="s">
        <v>1871</v>
      </c>
      <c r="C1018" s="525">
        <v>1107</v>
      </c>
      <c r="D1018" s="526">
        <v>1107</v>
      </c>
      <c r="E1018" s="373">
        <f>D1018/C1018-1</f>
        <v>0</v>
      </c>
      <c r="F1018" s="340" t="str">
        <f t="shared" si="37"/>
        <v>是</v>
      </c>
      <c r="G1018" s="220" t="str">
        <f t="shared" si="38"/>
        <v>项</v>
      </c>
    </row>
    <row r="1019" ht="36" customHeight="1" spans="1:7">
      <c r="A1019" s="501" t="s">
        <v>1872</v>
      </c>
      <c r="B1019" s="502" t="s">
        <v>1873</v>
      </c>
      <c r="C1019" s="511">
        <v>0</v>
      </c>
      <c r="D1019" s="511">
        <v>0</v>
      </c>
      <c r="E1019" s="373"/>
      <c r="F1019" s="340" t="str">
        <f t="shared" si="37"/>
        <v>否</v>
      </c>
      <c r="G1019" s="220" t="str">
        <f t="shared" si="38"/>
        <v>项</v>
      </c>
    </row>
    <row r="1020" ht="36" customHeight="1" spans="1:7">
      <c r="A1020" s="501" t="s">
        <v>1874</v>
      </c>
      <c r="B1020" s="502" t="s">
        <v>1875</v>
      </c>
      <c r="C1020" s="511">
        <v>0</v>
      </c>
      <c r="D1020" s="511">
        <v>0</v>
      </c>
      <c r="E1020" s="373"/>
      <c r="F1020" s="340" t="str">
        <f t="shared" si="37"/>
        <v>否</v>
      </c>
      <c r="G1020" s="220" t="str">
        <f t="shared" si="38"/>
        <v>项</v>
      </c>
    </row>
    <row r="1021" ht="36" customHeight="1" spans="1:7">
      <c r="A1021" s="498" t="s">
        <v>1876</v>
      </c>
      <c r="B1021" s="499" t="s">
        <v>1877</v>
      </c>
      <c r="C1021" s="500"/>
      <c r="D1021" s="500"/>
      <c r="E1021" s="373"/>
      <c r="F1021" s="340" t="str">
        <f t="shared" si="37"/>
        <v>否</v>
      </c>
      <c r="G1021" s="220" t="str">
        <f t="shared" si="38"/>
        <v>款</v>
      </c>
    </row>
    <row r="1022" ht="36" customHeight="1" spans="1:7">
      <c r="A1022" s="501" t="s">
        <v>1878</v>
      </c>
      <c r="B1022" s="502" t="s">
        <v>1879</v>
      </c>
      <c r="C1022" s="511">
        <v>0</v>
      </c>
      <c r="D1022" s="511">
        <v>0</v>
      </c>
      <c r="E1022" s="373"/>
      <c r="F1022" s="340" t="str">
        <f t="shared" si="37"/>
        <v>否</v>
      </c>
      <c r="G1022" s="220" t="str">
        <f t="shared" si="38"/>
        <v>项</v>
      </c>
    </row>
    <row r="1023" ht="36" customHeight="1" spans="1:7">
      <c r="A1023" s="501" t="s">
        <v>1880</v>
      </c>
      <c r="B1023" s="502" t="s">
        <v>1881</v>
      </c>
      <c r="C1023" s="511"/>
      <c r="D1023" s="511"/>
      <c r="E1023" s="373"/>
      <c r="F1023" s="340" t="str">
        <f t="shared" si="37"/>
        <v>否</v>
      </c>
      <c r="G1023" s="220" t="str">
        <f t="shared" si="38"/>
        <v>项</v>
      </c>
    </row>
    <row r="1024" ht="36" customHeight="1" spans="1:7">
      <c r="A1024" s="507" t="s">
        <v>1882</v>
      </c>
      <c r="B1024" s="508" t="s">
        <v>519</v>
      </c>
      <c r="C1024" s="509"/>
      <c r="D1024" s="509"/>
      <c r="E1024" s="373"/>
      <c r="F1024" s="340" t="str">
        <f t="shared" si="37"/>
        <v>否</v>
      </c>
      <c r="G1024" s="220" t="str">
        <f t="shared" si="38"/>
        <v>项</v>
      </c>
    </row>
    <row r="1025" ht="36" customHeight="1" spans="1:7">
      <c r="A1025" s="498" t="s">
        <v>95</v>
      </c>
      <c r="B1025" s="496" t="s">
        <v>96</v>
      </c>
      <c r="C1025" s="519">
        <v>1044</v>
      </c>
      <c r="D1025" s="519">
        <v>926</v>
      </c>
      <c r="E1025" s="373">
        <f>D1025/C1025-1</f>
        <v>-0.113</v>
      </c>
      <c r="F1025" s="340" t="str">
        <f t="shared" si="37"/>
        <v>是</v>
      </c>
      <c r="G1025" s="220" t="str">
        <f t="shared" si="38"/>
        <v>类</v>
      </c>
    </row>
    <row r="1026" ht="36" customHeight="1" spans="1:7">
      <c r="A1026" s="498" t="s">
        <v>1883</v>
      </c>
      <c r="B1026" s="499" t="s">
        <v>1884</v>
      </c>
      <c r="C1026" s="512">
        <f>SUM(C1027:C1035)</f>
        <v>0</v>
      </c>
      <c r="D1026" s="512">
        <f>SUM(D1027:D1035)</f>
        <v>0</v>
      </c>
      <c r="E1026" s="373"/>
      <c r="F1026" s="340" t="str">
        <f t="shared" si="37"/>
        <v>否</v>
      </c>
      <c r="G1026" s="220" t="str">
        <f t="shared" si="38"/>
        <v>款</v>
      </c>
    </row>
    <row r="1027" ht="36" customHeight="1" spans="1:7">
      <c r="A1027" s="501" t="s">
        <v>1885</v>
      </c>
      <c r="B1027" s="502" t="s">
        <v>139</v>
      </c>
      <c r="C1027" s="512"/>
      <c r="D1027" s="512"/>
      <c r="E1027" s="373"/>
      <c r="F1027" s="340" t="str">
        <f t="shared" si="37"/>
        <v>否</v>
      </c>
      <c r="G1027" s="220" t="str">
        <f t="shared" si="38"/>
        <v>项</v>
      </c>
    </row>
    <row r="1028" ht="36" customHeight="1" spans="1:7">
      <c r="A1028" s="501" t="s">
        <v>1886</v>
      </c>
      <c r="B1028" s="502" t="s">
        <v>141</v>
      </c>
      <c r="C1028" s="512"/>
      <c r="D1028" s="512"/>
      <c r="E1028" s="373"/>
      <c r="F1028" s="340" t="str">
        <f t="shared" ref="F1028:F1091" si="39">IF(LEN(A1028)=3,"是",IF(B1028&lt;&gt;"",IF(SUM(C1028:D1028)&lt;&gt;0,"是","否"),"是"))</f>
        <v>否</v>
      </c>
      <c r="G1028" s="220" t="str">
        <f t="shared" ref="G1028:G1091" si="40">IF(LEN(A1028)=3,"类",IF(LEN(A1028)=5,"款","项"))</f>
        <v>项</v>
      </c>
    </row>
    <row r="1029" ht="36" customHeight="1" spans="1:7">
      <c r="A1029" s="501" t="s">
        <v>1887</v>
      </c>
      <c r="B1029" s="502" t="s">
        <v>143</v>
      </c>
      <c r="C1029" s="512"/>
      <c r="D1029" s="512"/>
      <c r="E1029" s="373"/>
      <c r="F1029" s="340" t="str">
        <f t="shared" si="39"/>
        <v>否</v>
      </c>
      <c r="G1029" s="220" t="str">
        <f t="shared" si="40"/>
        <v>项</v>
      </c>
    </row>
    <row r="1030" ht="36" customHeight="1" spans="1:7">
      <c r="A1030" s="501" t="s">
        <v>1888</v>
      </c>
      <c r="B1030" s="502" t="s">
        <v>1889</v>
      </c>
      <c r="C1030" s="512"/>
      <c r="D1030" s="512"/>
      <c r="E1030" s="373"/>
      <c r="F1030" s="340" t="str">
        <f t="shared" si="39"/>
        <v>否</v>
      </c>
      <c r="G1030" s="220" t="str">
        <f t="shared" si="40"/>
        <v>项</v>
      </c>
    </row>
    <row r="1031" ht="36" customHeight="1" spans="1:7">
      <c r="A1031" s="501" t="s">
        <v>1890</v>
      </c>
      <c r="B1031" s="502" t="s">
        <v>1891</v>
      </c>
      <c r="C1031" s="512"/>
      <c r="D1031" s="512"/>
      <c r="E1031" s="373"/>
      <c r="F1031" s="340" t="str">
        <f t="shared" si="39"/>
        <v>否</v>
      </c>
      <c r="G1031" s="220" t="str">
        <f t="shared" si="40"/>
        <v>项</v>
      </c>
    </row>
    <row r="1032" ht="36" customHeight="1" spans="1:7">
      <c r="A1032" s="501" t="s">
        <v>1892</v>
      </c>
      <c r="B1032" s="502" t="s">
        <v>1893</v>
      </c>
      <c r="C1032" s="512"/>
      <c r="D1032" s="512"/>
      <c r="E1032" s="373"/>
      <c r="F1032" s="340" t="str">
        <f t="shared" si="39"/>
        <v>否</v>
      </c>
      <c r="G1032" s="220" t="str">
        <f t="shared" si="40"/>
        <v>项</v>
      </c>
    </row>
    <row r="1033" ht="36" customHeight="1" spans="1:7">
      <c r="A1033" s="501" t="s">
        <v>1894</v>
      </c>
      <c r="B1033" s="502" t="s">
        <v>1895</v>
      </c>
      <c r="C1033" s="512"/>
      <c r="D1033" s="512"/>
      <c r="E1033" s="373"/>
      <c r="F1033" s="340" t="str">
        <f t="shared" si="39"/>
        <v>否</v>
      </c>
      <c r="G1033" s="220" t="str">
        <f t="shared" si="40"/>
        <v>项</v>
      </c>
    </row>
    <row r="1034" ht="36" customHeight="1" spans="1:7">
      <c r="A1034" s="501" t="s">
        <v>1896</v>
      </c>
      <c r="B1034" s="502" t="s">
        <v>1897</v>
      </c>
      <c r="C1034" s="512"/>
      <c r="D1034" s="512"/>
      <c r="E1034" s="373"/>
      <c r="F1034" s="340" t="str">
        <f t="shared" si="39"/>
        <v>否</v>
      </c>
      <c r="G1034" s="220" t="str">
        <f t="shared" si="40"/>
        <v>项</v>
      </c>
    </row>
    <row r="1035" ht="36" customHeight="1" spans="1:7">
      <c r="A1035" s="501" t="s">
        <v>1898</v>
      </c>
      <c r="B1035" s="502" t="s">
        <v>1899</v>
      </c>
      <c r="C1035" s="512"/>
      <c r="D1035" s="512"/>
      <c r="E1035" s="373"/>
      <c r="F1035" s="340" t="str">
        <f t="shared" si="39"/>
        <v>否</v>
      </c>
      <c r="G1035" s="220" t="str">
        <f t="shared" si="40"/>
        <v>项</v>
      </c>
    </row>
    <row r="1036" ht="36" customHeight="1" spans="1:7">
      <c r="A1036" s="498" t="s">
        <v>1900</v>
      </c>
      <c r="B1036" s="499" t="s">
        <v>1901</v>
      </c>
      <c r="C1036" s="512">
        <f>SUM(C1037:C1051)</f>
        <v>0</v>
      </c>
      <c r="D1036" s="512">
        <f>SUM(D1037:D1051)</f>
        <v>0</v>
      </c>
      <c r="E1036" s="373"/>
      <c r="F1036" s="340" t="str">
        <f t="shared" si="39"/>
        <v>否</v>
      </c>
      <c r="G1036" s="220" t="str">
        <f t="shared" si="40"/>
        <v>款</v>
      </c>
    </row>
    <row r="1037" ht="36" customHeight="1" spans="1:7">
      <c r="A1037" s="501" t="s">
        <v>1902</v>
      </c>
      <c r="B1037" s="502" t="s">
        <v>139</v>
      </c>
      <c r="C1037" s="512"/>
      <c r="D1037" s="512"/>
      <c r="E1037" s="373"/>
      <c r="F1037" s="340" t="str">
        <f t="shared" si="39"/>
        <v>否</v>
      </c>
      <c r="G1037" s="220" t="str">
        <f t="shared" si="40"/>
        <v>项</v>
      </c>
    </row>
    <row r="1038" ht="36" customHeight="1" spans="1:7">
      <c r="A1038" s="501" t="s">
        <v>1903</v>
      </c>
      <c r="B1038" s="502" t="s">
        <v>141</v>
      </c>
      <c r="C1038" s="512"/>
      <c r="D1038" s="512"/>
      <c r="E1038" s="373"/>
      <c r="F1038" s="340" t="str">
        <f t="shared" si="39"/>
        <v>否</v>
      </c>
      <c r="G1038" s="220" t="str">
        <f t="shared" si="40"/>
        <v>项</v>
      </c>
    </row>
    <row r="1039" ht="36" customHeight="1" spans="1:7">
      <c r="A1039" s="501" t="s">
        <v>1904</v>
      </c>
      <c r="B1039" s="502" t="s">
        <v>143</v>
      </c>
      <c r="C1039" s="512"/>
      <c r="D1039" s="512"/>
      <c r="E1039" s="373"/>
      <c r="F1039" s="340" t="str">
        <f t="shared" si="39"/>
        <v>否</v>
      </c>
      <c r="G1039" s="220" t="str">
        <f t="shared" si="40"/>
        <v>项</v>
      </c>
    </row>
    <row r="1040" ht="36" customHeight="1" spans="1:7">
      <c r="A1040" s="501" t="s">
        <v>1905</v>
      </c>
      <c r="B1040" s="502" t="s">
        <v>1906</v>
      </c>
      <c r="C1040" s="512"/>
      <c r="D1040" s="512"/>
      <c r="E1040" s="373"/>
      <c r="F1040" s="340" t="str">
        <f t="shared" si="39"/>
        <v>否</v>
      </c>
      <c r="G1040" s="220" t="str">
        <f t="shared" si="40"/>
        <v>项</v>
      </c>
    </row>
    <row r="1041" ht="36" customHeight="1" spans="1:7">
      <c r="A1041" s="501" t="s">
        <v>1907</v>
      </c>
      <c r="B1041" s="502" t="s">
        <v>1908</v>
      </c>
      <c r="C1041" s="512"/>
      <c r="D1041" s="512"/>
      <c r="E1041" s="373"/>
      <c r="F1041" s="340" t="str">
        <f t="shared" si="39"/>
        <v>否</v>
      </c>
      <c r="G1041" s="220" t="str">
        <f t="shared" si="40"/>
        <v>项</v>
      </c>
    </row>
    <row r="1042" ht="36" customHeight="1" spans="1:7">
      <c r="A1042" s="501" t="s">
        <v>1909</v>
      </c>
      <c r="B1042" s="502" t="s">
        <v>1910</v>
      </c>
      <c r="C1042" s="512"/>
      <c r="D1042" s="512"/>
      <c r="E1042" s="373"/>
      <c r="F1042" s="340" t="str">
        <f t="shared" si="39"/>
        <v>否</v>
      </c>
      <c r="G1042" s="220" t="str">
        <f t="shared" si="40"/>
        <v>项</v>
      </c>
    </row>
    <row r="1043" ht="36" customHeight="1" spans="1:7">
      <c r="A1043" s="501" t="s">
        <v>1911</v>
      </c>
      <c r="B1043" s="502" t="s">
        <v>1912</v>
      </c>
      <c r="C1043" s="512"/>
      <c r="D1043" s="512"/>
      <c r="E1043" s="373"/>
      <c r="F1043" s="340" t="str">
        <f t="shared" si="39"/>
        <v>否</v>
      </c>
      <c r="G1043" s="220" t="str">
        <f t="shared" si="40"/>
        <v>项</v>
      </c>
    </row>
    <row r="1044" ht="36" customHeight="1" spans="1:7">
      <c r="A1044" s="501" t="s">
        <v>1913</v>
      </c>
      <c r="B1044" s="502" t="s">
        <v>1914</v>
      </c>
      <c r="C1044" s="512"/>
      <c r="D1044" s="512"/>
      <c r="E1044" s="373"/>
      <c r="F1044" s="340" t="str">
        <f t="shared" si="39"/>
        <v>否</v>
      </c>
      <c r="G1044" s="220" t="str">
        <f t="shared" si="40"/>
        <v>项</v>
      </c>
    </row>
    <row r="1045" ht="36" customHeight="1" spans="1:7">
      <c r="A1045" s="501" t="s">
        <v>1915</v>
      </c>
      <c r="B1045" s="502" t="s">
        <v>1916</v>
      </c>
      <c r="C1045" s="512"/>
      <c r="D1045" s="512"/>
      <c r="E1045" s="373"/>
      <c r="F1045" s="340" t="str">
        <f t="shared" si="39"/>
        <v>否</v>
      </c>
      <c r="G1045" s="220" t="str">
        <f t="shared" si="40"/>
        <v>项</v>
      </c>
    </row>
    <row r="1046" ht="36" customHeight="1" spans="1:7">
      <c r="A1046" s="501" t="s">
        <v>1917</v>
      </c>
      <c r="B1046" s="502" t="s">
        <v>1918</v>
      </c>
      <c r="C1046" s="512"/>
      <c r="D1046" s="512"/>
      <c r="E1046" s="373"/>
      <c r="F1046" s="340" t="str">
        <f t="shared" si="39"/>
        <v>否</v>
      </c>
      <c r="G1046" s="220" t="str">
        <f t="shared" si="40"/>
        <v>项</v>
      </c>
    </row>
    <row r="1047" ht="36" customHeight="1" spans="1:7">
      <c r="A1047" s="501" t="s">
        <v>1919</v>
      </c>
      <c r="B1047" s="502" t="s">
        <v>1920</v>
      </c>
      <c r="C1047" s="512"/>
      <c r="D1047" s="512"/>
      <c r="E1047" s="373"/>
      <c r="F1047" s="340" t="str">
        <f t="shared" si="39"/>
        <v>否</v>
      </c>
      <c r="G1047" s="220" t="str">
        <f t="shared" si="40"/>
        <v>项</v>
      </c>
    </row>
    <row r="1048" ht="36" customHeight="1" spans="1:7">
      <c r="A1048" s="501" t="s">
        <v>1921</v>
      </c>
      <c r="B1048" s="502" t="s">
        <v>1922</v>
      </c>
      <c r="C1048" s="512"/>
      <c r="D1048" s="512"/>
      <c r="E1048" s="373"/>
      <c r="F1048" s="340" t="str">
        <f t="shared" si="39"/>
        <v>否</v>
      </c>
      <c r="G1048" s="220" t="str">
        <f t="shared" si="40"/>
        <v>项</v>
      </c>
    </row>
    <row r="1049" ht="36" customHeight="1" spans="1:7">
      <c r="A1049" s="501" t="s">
        <v>1923</v>
      </c>
      <c r="B1049" s="502" t="s">
        <v>1924</v>
      </c>
      <c r="C1049" s="512"/>
      <c r="D1049" s="512"/>
      <c r="E1049" s="373"/>
      <c r="F1049" s="340" t="str">
        <f t="shared" si="39"/>
        <v>否</v>
      </c>
      <c r="G1049" s="220" t="str">
        <f t="shared" si="40"/>
        <v>项</v>
      </c>
    </row>
    <row r="1050" ht="36" customHeight="1" spans="1:7">
      <c r="A1050" s="501" t="s">
        <v>1925</v>
      </c>
      <c r="B1050" s="502" t="s">
        <v>1926</v>
      </c>
      <c r="C1050" s="512"/>
      <c r="D1050" s="512"/>
      <c r="E1050" s="373"/>
      <c r="F1050" s="340" t="str">
        <f t="shared" si="39"/>
        <v>否</v>
      </c>
      <c r="G1050" s="220" t="str">
        <f t="shared" si="40"/>
        <v>项</v>
      </c>
    </row>
    <row r="1051" ht="36" customHeight="1" spans="1:7">
      <c r="A1051" s="501" t="s">
        <v>1927</v>
      </c>
      <c r="B1051" s="502" t="s">
        <v>1928</v>
      </c>
      <c r="C1051" s="512"/>
      <c r="D1051" s="512"/>
      <c r="E1051" s="373"/>
      <c r="F1051" s="340" t="str">
        <f t="shared" si="39"/>
        <v>否</v>
      </c>
      <c r="G1051" s="220" t="str">
        <f t="shared" si="40"/>
        <v>项</v>
      </c>
    </row>
    <row r="1052" ht="36" customHeight="1" spans="1:7">
      <c r="A1052" s="498" t="s">
        <v>1929</v>
      </c>
      <c r="B1052" s="499" t="s">
        <v>1930</v>
      </c>
      <c r="C1052" s="512">
        <f>SUM(C1053:C1056)</f>
        <v>0</v>
      </c>
      <c r="D1052" s="512">
        <f>SUM(D1053:D1056)</f>
        <v>0</v>
      </c>
      <c r="E1052" s="373"/>
      <c r="F1052" s="340" t="str">
        <f t="shared" si="39"/>
        <v>否</v>
      </c>
      <c r="G1052" s="220" t="str">
        <f t="shared" si="40"/>
        <v>款</v>
      </c>
    </row>
    <row r="1053" ht="36" customHeight="1" spans="1:7">
      <c r="A1053" s="501" t="s">
        <v>1931</v>
      </c>
      <c r="B1053" s="502" t="s">
        <v>139</v>
      </c>
      <c r="C1053" s="512"/>
      <c r="D1053" s="512"/>
      <c r="E1053" s="373"/>
      <c r="F1053" s="340" t="str">
        <f t="shared" si="39"/>
        <v>否</v>
      </c>
      <c r="G1053" s="220" t="str">
        <f t="shared" si="40"/>
        <v>项</v>
      </c>
    </row>
    <row r="1054" ht="36" customHeight="1" spans="1:7">
      <c r="A1054" s="501" t="s">
        <v>1932</v>
      </c>
      <c r="B1054" s="502" t="s">
        <v>141</v>
      </c>
      <c r="C1054" s="512"/>
      <c r="D1054" s="512"/>
      <c r="E1054" s="373"/>
      <c r="F1054" s="340" t="str">
        <f t="shared" si="39"/>
        <v>否</v>
      </c>
      <c r="G1054" s="220" t="str">
        <f t="shared" si="40"/>
        <v>项</v>
      </c>
    </row>
    <row r="1055" ht="36" customHeight="1" spans="1:7">
      <c r="A1055" s="501" t="s">
        <v>1933</v>
      </c>
      <c r="B1055" s="502" t="s">
        <v>143</v>
      </c>
      <c r="C1055" s="512"/>
      <c r="D1055" s="512"/>
      <c r="E1055" s="373"/>
      <c r="F1055" s="340" t="str">
        <f t="shared" si="39"/>
        <v>否</v>
      </c>
      <c r="G1055" s="220" t="str">
        <f t="shared" si="40"/>
        <v>项</v>
      </c>
    </row>
    <row r="1056" ht="36" customHeight="1" spans="1:7">
      <c r="A1056" s="501" t="s">
        <v>1934</v>
      </c>
      <c r="B1056" s="502" t="s">
        <v>1935</v>
      </c>
      <c r="C1056" s="512"/>
      <c r="D1056" s="512"/>
      <c r="E1056" s="373"/>
      <c r="F1056" s="340" t="str">
        <f t="shared" si="39"/>
        <v>否</v>
      </c>
      <c r="G1056" s="220" t="str">
        <f t="shared" si="40"/>
        <v>项</v>
      </c>
    </row>
    <row r="1057" ht="36" customHeight="1" spans="1:7">
      <c r="A1057" s="498" t="s">
        <v>1936</v>
      </c>
      <c r="B1057" s="499" t="s">
        <v>1937</v>
      </c>
      <c r="C1057" s="512">
        <f>SUM(C1058:C1067)</f>
        <v>1042</v>
      </c>
      <c r="D1057" s="512">
        <f>SUM(D1058:D1067)</f>
        <v>924</v>
      </c>
      <c r="E1057" s="373">
        <f>D1057/C1057-1</f>
        <v>-0.113</v>
      </c>
      <c r="F1057" s="340" t="str">
        <f t="shared" si="39"/>
        <v>是</v>
      </c>
      <c r="G1057" s="220" t="str">
        <f t="shared" si="40"/>
        <v>款</v>
      </c>
    </row>
    <row r="1058" ht="36" customHeight="1" spans="1:7">
      <c r="A1058" s="501" t="s">
        <v>1938</v>
      </c>
      <c r="B1058" s="502" t="s">
        <v>139</v>
      </c>
      <c r="C1058" s="526">
        <v>844</v>
      </c>
      <c r="D1058" s="526">
        <v>855</v>
      </c>
      <c r="E1058" s="373">
        <f>D1058/C1058-1</f>
        <v>0.013</v>
      </c>
      <c r="F1058" s="340" t="str">
        <f t="shared" si="39"/>
        <v>是</v>
      </c>
      <c r="G1058" s="220" t="str">
        <f t="shared" si="40"/>
        <v>项</v>
      </c>
    </row>
    <row r="1059" ht="36" customHeight="1" spans="1:7">
      <c r="A1059" s="501" t="s">
        <v>1939</v>
      </c>
      <c r="B1059" s="502" t="s">
        <v>141</v>
      </c>
      <c r="C1059" s="526">
        <v>108</v>
      </c>
      <c r="D1059" s="526">
        <v>40</v>
      </c>
      <c r="E1059" s="373">
        <f>D1059/C1059-1</f>
        <v>-0.63</v>
      </c>
      <c r="F1059" s="340" t="str">
        <f t="shared" si="39"/>
        <v>是</v>
      </c>
      <c r="G1059" s="220" t="str">
        <f t="shared" si="40"/>
        <v>项</v>
      </c>
    </row>
    <row r="1060" ht="36" customHeight="1" spans="1:7">
      <c r="A1060" s="501" t="s">
        <v>1940</v>
      </c>
      <c r="B1060" s="502" t="s">
        <v>143</v>
      </c>
      <c r="C1060" s="526">
        <v>0</v>
      </c>
      <c r="D1060" s="526">
        <v>0</v>
      </c>
      <c r="E1060" s="373"/>
      <c r="F1060" s="340" t="str">
        <f t="shared" si="39"/>
        <v>否</v>
      </c>
      <c r="G1060" s="220" t="str">
        <f t="shared" si="40"/>
        <v>项</v>
      </c>
    </row>
    <row r="1061" ht="36" customHeight="1" spans="1:7">
      <c r="A1061" s="501" t="s">
        <v>1941</v>
      </c>
      <c r="B1061" s="502" t="s">
        <v>1942</v>
      </c>
      <c r="C1061" s="526">
        <v>0</v>
      </c>
      <c r="D1061" s="526">
        <v>0</v>
      </c>
      <c r="E1061" s="373"/>
      <c r="F1061" s="340" t="str">
        <f t="shared" si="39"/>
        <v>否</v>
      </c>
      <c r="G1061" s="220" t="str">
        <f t="shared" si="40"/>
        <v>项</v>
      </c>
    </row>
    <row r="1062" ht="36" customHeight="1" spans="1:7">
      <c r="A1062" s="501" t="s">
        <v>1943</v>
      </c>
      <c r="B1062" s="502" t="s">
        <v>1944</v>
      </c>
      <c r="C1062" s="526">
        <v>0</v>
      </c>
      <c r="D1062" s="526">
        <v>0</v>
      </c>
      <c r="E1062" s="373"/>
      <c r="F1062" s="340" t="str">
        <f t="shared" si="39"/>
        <v>否</v>
      </c>
      <c r="G1062" s="220" t="str">
        <f t="shared" si="40"/>
        <v>项</v>
      </c>
    </row>
    <row r="1063" ht="36" customHeight="1" spans="1:7">
      <c r="A1063" s="501" t="s">
        <v>1945</v>
      </c>
      <c r="B1063" s="502" t="s">
        <v>1946</v>
      </c>
      <c r="C1063" s="526">
        <v>0</v>
      </c>
      <c r="D1063" s="526">
        <v>0</v>
      </c>
      <c r="E1063" s="373"/>
      <c r="F1063" s="340" t="str">
        <f t="shared" si="39"/>
        <v>否</v>
      </c>
      <c r="G1063" s="220" t="str">
        <f t="shared" si="40"/>
        <v>项</v>
      </c>
    </row>
    <row r="1064" ht="36" customHeight="1" spans="1:7">
      <c r="A1064" s="501" t="s">
        <v>1947</v>
      </c>
      <c r="B1064" s="502" t="s">
        <v>1948</v>
      </c>
      <c r="C1064" s="526">
        <v>0</v>
      </c>
      <c r="D1064" s="526">
        <v>0</v>
      </c>
      <c r="E1064" s="373"/>
      <c r="F1064" s="340" t="str">
        <f t="shared" si="39"/>
        <v>否</v>
      </c>
      <c r="G1064" s="220" t="str">
        <f t="shared" si="40"/>
        <v>项</v>
      </c>
    </row>
    <row r="1065" ht="36" customHeight="1" spans="1:7">
      <c r="A1065" s="501" t="s">
        <v>1949</v>
      </c>
      <c r="B1065" s="502" t="s">
        <v>1950</v>
      </c>
      <c r="C1065" s="526">
        <v>0</v>
      </c>
      <c r="D1065" s="526">
        <v>0</v>
      </c>
      <c r="E1065" s="373"/>
      <c r="F1065" s="340" t="str">
        <f t="shared" si="39"/>
        <v>否</v>
      </c>
      <c r="G1065" s="220" t="str">
        <f t="shared" si="40"/>
        <v>项</v>
      </c>
    </row>
    <row r="1066" ht="36" customHeight="1" spans="1:7">
      <c r="A1066" s="501" t="s">
        <v>1951</v>
      </c>
      <c r="B1066" s="502" t="s">
        <v>1952</v>
      </c>
      <c r="C1066" s="526">
        <v>90</v>
      </c>
      <c r="D1066" s="526">
        <v>29</v>
      </c>
      <c r="E1066" s="373">
        <f>D1066/C1066-1</f>
        <v>-0.678</v>
      </c>
      <c r="F1066" s="340" t="str">
        <f>IF(LEN(A1066)=3,"是",IF(B1066&lt;&gt;"",IF(SUM(C1072:D1072)&lt;&gt;0,"是","否"),"是"))</f>
        <v>是</v>
      </c>
      <c r="G1066" s="220" t="str">
        <f t="shared" si="40"/>
        <v>项</v>
      </c>
    </row>
    <row r="1067" ht="36" customHeight="1" spans="1:7">
      <c r="A1067" s="501" t="s">
        <v>1953</v>
      </c>
      <c r="B1067" s="502" t="s">
        <v>1954</v>
      </c>
      <c r="C1067" s="512"/>
      <c r="D1067" s="512"/>
      <c r="E1067" s="373"/>
      <c r="F1067" s="340" t="str">
        <f t="shared" si="39"/>
        <v>否</v>
      </c>
      <c r="G1067" s="220" t="str">
        <f t="shared" si="40"/>
        <v>项</v>
      </c>
    </row>
    <row r="1068" ht="36" customHeight="1" spans="1:7">
      <c r="A1068" s="501" t="s">
        <v>1955</v>
      </c>
      <c r="B1068" s="502" t="s">
        <v>1826</v>
      </c>
      <c r="C1068" s="512"/>
      <c r="D1068" s="512"/>
      <c r="E1068" s="373"/>
      <c r="F1068" s="340" t="str">
        <f t="shared" si="39"/>
        <v>否</v>
      </c>
      <c r="G1068" s="220" t="str">
        <f t="shared" si="40"/>
        <v>项</v>
      </c>
    </row>
    <row r="1069" ht="36" customHeight="1" spans="1:7">
      <c r="A1069" s="501" t="s">
        <v>1956</v>
      </c>
      <c r="B1069" s="502" t="s">
        <v>1957</v>
      </c>
      <c r="C1069" s="512"/>
      <c r="D1069" s="512"/>
      <c r="E1069" s="373"/>
      <c r="F1069" s="340" t="str">
        <f t="shared" si="39"/>
        <v>否</v>
      </c>
      <c r="G1069" s="220" t="str">
        <f t="shared" si="40"/>
        <v>项</v>
      </c>
    </row>
    <row r="1070" ht="36" customHeight="1" spans="1:7">
      <c r="A1070" s="504">
        <v>2150516</v>
      </c>
      <c r="B1070" s="532" t="s">
        <v>1958</v>
      </c>
      <c r="C1070" s="512"/>
      <c r="D1070" s="512"/>
      <c r="E1070" s="373"/>
      <c r="F1070" s="340" t="str">
        <f t="shared" si="39"/>
        <v>否</v>
      </c>
      <c r="G1070" s="220" t="str">
        <f t="shared" si="40"/>
        <v>项</v>
      </c>
    </row>
    <row r="1071" ht="36" customHeight="1" spans="1:7">
      <c r="A1071" s="504">
        <v>2150517</v>
      </c>
      <c r="B1071" s="532" t="s">
        <v>1959</v>
      </c>
      <c r="C1071" s="512"/>
      <c r="D1071" s="512"/>
      <c r="E1071" s="373"/>
      <c r="F1071" s="340" t="str">
        <f t="shared" si="39"/>
        <v>否</v>
      </c>
      <c r="G1071" s="220" t="str">
        <f t="shared" si="40"/>
        <v>项</v>
      </c>
    </row>
    <row r="1072" ht="36" customHeight="1" spans="1:7">
      <c r="A1072" s="504">
        <v>2150550</v>
      </c>
      <c r="B1072" s="532" t="s">
        <v>157</v>
      </c>
      <c r="C1072" s="526">
        <v>90</v>
      </c>
      <c r="D1072" s="526">
        <v>29</v>
      </c>
      <c r="E1072" s="373">
        <f>D1072/C1072-1</f>
        <v>-0.678</v>
      </c>
      <c r="F1072" s="340" t="e">
        <f>IF(LEN(A1072)=3,"是",IF(B1072&lt;&gt;"",IF(SUM(#REF!)&lt;&gt;0,"是","否"),"是"))</f>
        <v>#REF!</v>
      </c>
      <c r="G1072" s="220" t="str">
        <f t="shared" si="40"/>
        <v>项</v>
      </c>
    </row>
    <row r="1073" ht="36" customHeight="1" spans="1:7">
      <c r="A1073" s="501" t="s">
        <v>1960</v>
      </c>
      <c r="B1073" s="502" t="s">
        <v>1961</v>
      </c>
      <c r="C1073" s="512"/>
      <c r="D1073" s="512"/>
      <c r="E1073" s="373"/>
      <c r="F1073" s="340" t="str">
        <f t="shared" si="39"/>
        <v>否</v>
      </c>
      <c r="G1073" s="220" t="str">
        <f t="shared" si="40"/>
        <v>项</v>
      </c>
    </row>
    <row r="1074" ht="36" customHeight="1" spans="1:7">
      <c r="A1074" s="498" t="s">
        <v>1962</v>
      </c>
      <c r="B1074" s="499" t="s">
        <v>1963</v>
      </c>
      <c r="C1074" s="512"/>
      <c r="D1074" s="512"/>
      <c r="E1074" s="373"/>
      <c r="F1074" s="340" t="str">
        <f t="shared" si="39"/>
        <v>否</v>
      </c>
      <c r="G1074" s="220" t="str">
        <f t="shared" si="40"/>
        <v>款</v>
      </c>
    </row>
    <row r="1075" ht="36" customHeight="1" spans="1:7">
      <c r="A1075" s="501" t="s">
        <v>1964</v>
      </c>
      <c r="B1075" s="502" t="s">
        <v>139</v>
      </c>
      <c r="C1075" s="512"/>
      <c r="D1075" s="512"/>
      <c r="E1075" s="373"/>
      <c r="F1075" s="340" t="str">
        <f t="shared" si="39"/>
        <v>否</v>
      </c>
      <c r="G1075" s="220" t="str">
        <f t="shared" si="40"/>
        <v>项</v>
      </c>
    </row>
    <row r="1076" ht="36" customHeight="1" spans="1:7">
      <c r="A1076" s="501" t="s">
        <v>1965</v>
      </c>
      <c r="B1076" s="502" t="s">
        <v>141</v>
      </c>
      <c r="C1076" s="512"/>
      <c r="D1076" s="512"/>
      <c r="E1076" s="373"/>
      <c r="F1076" s="340" t="str">
        <f t="shared" si="39"/>
        <v>否</v>
      </c>
      <c r="G1076" s="220" t="str">
        <f t="shared" si="40"/>
        <v>项</v>
      </c>
    </row>
    <row r="1077" ht="36" customHeight="1" spans="1:7">
      <c r="A1077" s="501" t="s">
        <v>1966</v>
      </c>
      <c r="B1077" s="502" t="s">
        <v>143</v>
      </c>
      <c r="C1077" s="512"/>
      <c r="D1077" s="512"/>
      <c r="E1077" s="373"/>
      <c r="F1077" s="340" t="str">
        <f t="shared" si="39"/>
        <v>否</v>
      </c>
      <c r="G1077" s="220" t="str">
        <f t="shared" si="40"/>
        <v>项</v>
      </c>
    </row>
    <row r="1078" ht="36" customHeight="1" spans="1:7">
      <c r="A1078" s="501" t="s">
        <v>1967</v>
      </c>
      <c r="B1078" s="502" t="s">
        <v>1968</v>
      </c>
      <c r="C1078" s="512"/>
      <c r="D1078" s="512"/>
      <c r="E1078" s="373"/>
      <c r="F1078" s="340" t="str">
        <f t="shared" si="39"/>
        <v>否</v>
      </c>
      <c r="G1078" s="220" t="str">
        <f t="shared" si="40"/>
        <v>项</v>
      </c>
    </row>
    <row r="1079" ht="36" customHeight="1" spans="1:7">
      <c r="A1079" s="501" t="s">
        <v>1969</v>
      </c>
      <c r="B1079" s="502" t="s">
        <v>1970</v>
      </c>
      <c r="C1079" s="512"/>
      <c r="D1079" s="512"/>
      <c r="E1079" s="373"/>
      <c r="F1079" s="340" t="str">
        <f t="shared" si="39"/>
        <v>否</v>
      </c>
      <c r="G1079" s="220" t="str">
        <f t="shared" si="40"/>
        <v>项</v>
      </c>
    </row>
    <row r="1080" ht="36" customHeight="1" spans="1:7">
      <c r="A1080" s="501" t="s">
        <v>1971</v>
      </c>
      <c r="B1080" s="502" t="s">
        <v>1972</v>
      </c>
      <c r="C1080" s="512"/>
      <c r="D1080" s="512"/>
      <c r="E1080" s="373"/>
      <c r="F1080" s="340" t="str">
        <f t="shared" si="39"/>
        <v>否</v>
      </c>
      <c r="G1080" s="220" t="str">
        <f t="shared" si="40"/>
        <v>项</v>
      </c>
    </row>
    <row r="1081" ht="36" customHeight="1" spans="1:7">
      <c r="A1081" s="498" t="s">
        <v>1973</v>
      </c>
      <c r="B1081" s="499" t="s">
        <v>1974</v>
      </c>
      <c r="C1081" s="512">
        <v>2</v>
      </c>
      <c r="D1081" s="512">
        <v>2</v>
      </c>
      <c r="E1081" s="373">
        <f>D1081/C1081-1</f>
        <v>0</v>
      </c>
      <c r="F1081" s="340" t="str">
        <f t="shared" si="39"/>
        <v>是</v>
      </c>
      <c r="G1081" s="220" t="str">
        <f t="shared" si="40"/>
        <v>款</v>
      </c>
    </row>
    <row r="1082" ht="36" customHeight="1" spans="1:7">
      <c r="A1082" s="501" t="s">
        <v>1975</v>
      </c>
      <c r="B1082" s="502" t="s">
        <v>139</v>
      </c>
      <c r="C1082" s="526"/>
      <c r="D1082" s="526"/>
      <c r="E1082" s="373"/>
      <c r="F1082" s="340" t="str">
        <f t="shared" si="39"/>
        <v>否</v>
      </c>
      <c r="G1082" s="220" t="str">
        <f t="shared" si="40"/>
        <v>项</v>
      </c>
    </row>
    <row r="1083" ht="36" customHeight="1" spans="1:7">
      <c r="A1083" s="501" t="s">
        <v>1976</v>
      </c>
      <c r="B1083" s="502" t="s">
        <v>141</v>
      </c>
      <c r="C1083" s="512"/>
      <c r="D1083" s="512"/>
      <c r="E1083" s="373"/>
      <c r="F1083" s="340" t="str">
        <f t="shared" si="39"/>
        <v>否</v>
      </c>
      <c r="G1083" s="220" t="str">
        <f t="shared" si="40"/>
        <v>项</v>
      </c>
    </row>
    <row r="1084" ht="36" customHeight="1" spans="1:7">
      <c r="A1084" s="501" t="s">
        <v>1977</v>
      </c>
      <c r="B1084" s="502" t="s">
        <v>143</v>
      </c>
      <c r="C1084" s="512"/>
      <c r="D1084" s="512"/>
      <c r="E1084" s="373"/>
      <c r="F1084" s="340" t="str">
        <f t="shared" si="39"/>
        <v>否</v>
      </c>
      <c r="G1084" s="220" t="str">
        <f t="shared" si="40"/>
        <v>项</v>
      </c>
    </row>
    <row r="1085" ht="36" customHeight="1" spans="1:7">
      <c r="A1085" s="501" t="s">
        <v>1978</v>
      </c>
      <c r="B1085" s="502" t="s">
        <v>1979</v>
      </c>
      <c r="C1085" s="512"/>
      <c r="D1085" s="512"/>
      <c r="E1085" s="373"/>
      <c r="F1085" s="340" t="str">
        <f t="shared" si="39"/>
        <v>否</v>
      </c>
      <c r="G1085" s="220" t="str">
        <f t="shared" si="40"/>
        <v>项</v>
      </c>
    </row>
    <row r="1086" ht="36" customHeight="1" spans="1:7">
      <c r="A1086" s="501" t="s">
        <v>1980</v>
      </c>
      <c r="B1086" s="502" t="s">
        <v>1981</v>
      </c>
      <c r="C1086" s="512">
        <v>2</v>
      </c>
      <c r="D1086" s="512"/>
      <c r="E1086" s="373">
        <f>D1086/C1086-1</f>
        <v>-1</v>
      </c>
      <c r="F1086" s="340" t="str">
        <f t="shared" si="39"/>
        <v>是</v>
      </c>
      <c r="G1086" s="220" t="str">
        <f t="shared" si="40"/>
        <v>项</v>
      </c>
    </row>
    <row r="1087" ht="36" customHeight="1" spans="1:7">
      <c r="A1087" s="504">
        <v>2150806</v>
      </c>
      <c r="B1087" s="521" t="s">
        <v>1982</v>
      </c>
      <c r="C1087" s="512"/>
      <c r="D1087" s="512">
        <v>2</v>
      </c>
      <c r="E1087" s="373"/>
      <c r="F1087" s="340" t="str">
        <f t="shared" si="39"/>
        <v>是</v>
      </c>
      <c r="G1087" s="220" t="str">
        <f t="shared" si="40"/>
        <v>项</v>
      </c>
    </row>
    <row r="1088" ht="36" customHeight="1" spans="1:7">
      <c r="A1088" s="501" t="s">
        <v>1983</v>
      </c>
      <c r="B1088" s="502" t="s">
        <v>1984</v>
      </c>
      <c r="C1088" s="512"/>
      <c r="D1088" s="512"/>
      <c r="E1088" s="373"/>
      <c r="F1088" s="340" t="str">
        <f t="shared" si="39"/>
        <v>否</v>
      </c>
      <c r="G1088" s="220" t="str">
        <f t="shared" si="40"/>
        <v>项</v>
      </c>
    </row>
    <row r="1089" ht="36" customHeight="1" spans="1:7">
      <c r="A1089" s="498" t="s">
        <v>1985</v>
      </c>
      <c r="B1089" s="499" t="s">
        <v>1986</v>
      </c>
      <c r="C1089" s="500"/>
      <c r="D1089" s="500"/>
      <c r="E1089" s="373"/>
      <c r="F1089" s="340" t="str">
        <f t="shared" si="39"/>
        <v>否</v>
      </c>
      <c r="G1089" s="220" t="str">
        <f t="shared" si="40"/>
        <v>款</v>
      </c>
    </row>
    <row r="1090" ht="36" customHeight="1" spans="1:7">
      <c r="A1090" s="501" t="s">
        <v>1987</v>
      </c>
      <c r="B1090" s="502" t="s">
        <v>1988</v>
      </c>
      <c r="C1090" s="511">
        <v>0</v>
      </c>
      <c r="D1090" s="511">
        <v>0</v>
      </c>
      <c r="E1090" s="373"/>
      <c r="F1090" s="340" t="str">
        <f t="shared" si="39"/>
        <v>否</v>
      </c>
      <c r="G1090" s="220" t="str">
        <f t="shared" si="40"/>
        <v>项</v>
      </c>
    </row>
    <row r="1091" ht="36" customHeight="1" spans="1:7">
      <c r="A1091" s="501" t="s">
        <v>1989</v>
      </c>
      <c r="B1091" s="502" t="s">
        <v>1990</v>
      </c>
      <c r="C1091" s="511">
        <v>0</v>
      </c>
      <c r="D1091" s="511">
        <v>0</v>
      </c>
      <c r="E1091" s="373"/>
      <c r="F1091" s="340" t="str">
        <f t="shared" si="39"/>
        <v>否</v>
      </c>
      <c r="G1091" s="220" t="str">
        <f t="shared" si="40"/>
        <v>项</v>
      </c>
    </row>
    <row r="1092" ht="36" customHeight="1" spans="1:7">
      <c r="A1092" s="501" t="s">
        <v>1991</v>
      </c>
      <c r="B1092" s="502" t="s">
        <v>1992</v>
      </c>
      <c r="C1092" s="511">
        <v>0</v>
      </c>
      <c r="D1092" s="511">
        <v>0</v>
      </c>
      <c r="E1092" s="373"/>
      <c r="F1092" s="340" t="str">
        <f t="shared" ref="F1092:F1155" si="41">IF(LEN(A1092)=3,"是",IF(B1092&lt;&gt;"",IF(SUM(C1092:D1092)&lt;&gt;0,"是","否"),"是"))</f>
        <v>否</v>
      </c>
      <c r="G1092" s="220" t="str">
        <f t="shared" ref="G1092:G1155" si="42">IF(LEN(A1092)=3,"类",IF(LEN(A1092)=5,"款","项"))</f>
        <v>项</v>
      </c>
    </row>
    <row r="1093" ht="36" customHeight="1" spans="1:7">
      <c r="A1093" s="501" t="s">
        <v>1993</v>
      </c>
      <c r="B1093" s="502" t="s">
        <v>1994</v>
      </c>
      <c r="C1093" s="511">
        <v>0</v>
      </c>
      <c r="D1093" s="511">
        <v>0</v>
      </c>
      <c r="E1093" s="373"/>
      <c r="F1093" s="340" t="str">
        <f t="shared" si="41"/>
        <v>否</v>
      </c>
      <c r="G1093" s="220" t="str">
        <f t="shared" si="42"/>
        <v>项</v>
      </c>
    </row>
    <row r="1094" ht="36" customHeight="1" spans="1:7">
      <c r="A1094" s="501" t="s">
        <v>1995</v>
      </c>
      <c r="B1094" s="502" t="s">
        <v>1996</v>
      </c>
      <c r="C1094" s="511"/>
      <c r="D1094" s="511"/>
      <c r="E1094" s="373"/>
      <c r="F1094" s="340" t="str">
        <f t="shared" si="41"/>
        <v>否</v>
      </c>
      <c r="G1094" s="220" t="str">
        <f t="shared" si="42"/>
        <v>项</v>
      </c>
    </row>
    <row r="1095" ht="36" customHeight="1" spans="1:7">
      <c r="A1095" s="505" t="s">
        <v>1997</v>
      </c>
      <c r="B1095" s="508" t="s">
        <v>519</v>
      </c>
      <c r="C1095" s="533"/>
      <c r="D1095" s="533"/>
      <c r="E1095" s="373"/>
      <c r="F1095" s="340" t="str">
        <f t="shared" si="41"/>
        <v>否</v>
      </c>
      <c r="G1095" s="220" t="str">
        <f t="shared" si="42"/>
        <v>项</v>
      </c>
    </row>
    <row r="1096" ht="36" customHeight="1" spans="1:7">
      <c r="A1096" s="498" t="s">
        <v>97</v>
      </c>
      <c r="B1096" s="496" t="s">
        <v>98</v>
      </c>
      <c r="C1096" s="519">
        <f>SUM(C1097,C1107,C1113)</f>
        <v>205</v>
      </c>
      <c r="D1096" s="519">
        <f>SUM(D1097,D1107,D1113)</f>
        <v>222</v>
      </c>
      <c r="E1096" s="373">
        <f>D1096/C1096-1</f>
        <v>0.083</v>
      </c>
      <c r="F1096" s="340" t="str">
        <f t="shared" si="41"/>
        <v>是</v>
      </c>
      <c r="G1096" s="220" t="str">
        <f t="shared" si="42"/>
        <v>类</v>
      </c>
    </row>
    <row r="1097" ht="36" customHeight="1" spans="1:7">
      <c r="A1097" s="498" t="s">
        <v>1998</v>
      </c>
      <c r="B1097" s="499" t="s">
        <v>1999</v>
      </c>
      <c r="C1097" s="512">
        <f>SUM(C1098:C1106)</f>
        <v>190</v>
      </c>
      <c r="D1097" s="512">
        <f>SUM(D1098:D1106)</f>
        <v>207</v>
      </c>
      <c r="E1097" s="373">
        <f>D1097/C1097-1</f>
        <v>0.089</v>
      </c>
      <c r="F1097" s="340" t="str">
        <f t="shared" si="41"/>
        <v>是</v>
      </c>
      <c r="G1097" s="220" t="str">
        <f t="shared" si="42"/>
        <v>款</v>
      </c>
    </row>
    <row r="1098" ht="36" customHeight="1" spans="1:7">
      <c r="A1098" s="501" t="s">
        <v>2000</v>
      </c>
      <c r="B1098" s="502" t="s">
        <v>139</v>
      </c>
      <c r="C1098" s="526">
        <v>182</v>
      </c>
      <c r="D1098" s="526">
        <v>201</v>
      </c>
      <c r="E1098" s="373">
        <f>D1098/C1098-1</f>
        <v>0.104</v>
      </c>
      <c r="F1098" s="340" t="str">
        <f t="shared" si="41"/>
        <v>是</v>
      </c>
      <c r="G1098" s="220" t="str">
        <f t="shared" si="42"/>
        <v>项</v>
      </c>
    </row>
    <row r="1099" ht="36" customHeight="1" spans="1:7">
      <c r="A1099" s="501" t="s">
        <v>2001</v>
      </c>
      <c r="B1099" s="502" t="s">
        <v>141</v>
      </c>
      <c r="C1099" s="526">
        <v>5</v>
      </c>
      <c r="D1099" s="526">
        <v>3</v>
      </c>
      <c r="E1099" s="373">
        <f>D1099/C1099-1</f>
        <v>-0.4</v>
      </c>
      <c r="F1099" s="340" t="str">
        <f t="shared" si="41"/>
        <v>是</v>
      </c>
      <c r="G1099" s="220" t="str">
        <f t="shared" si="42"/>
        <v>项</v>
      </c>
    </row>
    <row r="1100" ht="36" customHeight="1" spans="1:7">
      <c r="A1100" s="501" t="s">
        <v>2002</v>
      </c>
      <c r="B1100" s="502" t="s">
        <v>143</v>
      </c>
      <c r="C1100" s="526">
        <v>0</v>
      </c>
      <c r="D1100" s="526">
        <v>0</v>
      </c>
      <c r="E1100" s="373"/>
      <c r="F1100" s="340" t="str">
        <f t="shared" si="41"/>
        <v>否</v>
      </c>
      <c r="G1100" s="220" t="str">
        <f t="shared" si="42"/>
        <v>项</v>
      </c>
    </row>
    <row r="1101" ht="36" customHeight="1" spans="1:7">
      <c r="A1101" s="501" t="s">
        <v>2003</v>
      </c>
      <c r="B1101" s="502" t="s">
        <v>2004</v>
      </c>
      <c r="C1101" s="526">
        <v>0</v>
      </c>
      <c r="D1101" s="526">
        <v>0</v>
      </c>
      <c r="E1101" s="373"/>
      <c r="F1101" s="340" t="str">
        <f t="shared" si="41"/>
        <v>否</v>
      </c>
      <c r="G1101" s="220" t="str">
        <f t="shared" si="42"/>
        <v>项</v>
      </c>
    </row>
    <row r="1102" ht="36" customHeight="1" spans="1:7">
      <c r="A1102" s="501" t="s">
        <v>2005</v>
      </c>
      <c r="B1102" s="502" t="s">
        <v>2006</v>
      </c>
      <c r="C1102" s="526">
        <v>0</v>
      </c>
      <c r="D1102" s="526">
        <v>0</v>
      </c>
      <c r="E1102" s="373"/>
      <c r="F1102" s="340" t="str">
        <f t="shared" si="41"/>
        <v>否</v>
      </c>
      <c r="G1102" s="220" t="str">
        <f t="shared" si="42"/>
        <v>项</v>
      </c>
    </row>
    <row r="1103" ht="36" customHeight="1" spans="1:7">
      <c r="A1103" s="501" t="s">
        <v>2007</v>
      </c>
      <c r="B1103" s="502" t="s">
        <v>2008</v>
      </c>
      <c r="C1103" s="526">
        <v>0</v>
      </c>
      <c r="D1103" s="526">
        <v>0</v>
      </c>
      <c r="E1103" s="373"/>
      <c r="F1103" s="340" t="str">
        <f t="shared" si="41"/>
        <v>否</v>
      </c>
      <c r="G1103" s="220" t="str">
        <f t="shared" si="42"/>
        <v>项</v>
      </c>
    </row>
    <row r="1104" ht="36" customHeight="1" spans="1:7">
      <c r="A1104" s="501" t="s">
        <v>2009</v>
      </c>
      <c r="B1104" s="502" t="s">
        <v>2010</v>
      </c>
      <c r="C1104" s="526">
        <v>0</v>
      </c>
      <c r="D1104" s="526">
        <v>0</v>
      </c>
      <c r="E1104" s="373"/>
      <c r="F1104" s="340" t="str">
        <f t="shared" si="41"/>
        <v>否</v>
      </c>
      <c r="G1104" s="220" t="str">
        <f t="shared" si="42"/>
        <v>项</v>
      </c>
    </row>
    <row r="1105" ht="36" customHeight="1" spans="1:7">
      <c r="A1105" s="501" t="s">
        <v>2011</v>
      </c>
      <c r="B1105" s="502" t="s">
        <v>157</v>
      </c>
      <c r="C1105" s="526">
        <v>0</v>
      </c>
      <c r="D1105" s="526">
        <v>0</v>
      </c>
      <c r="E1105" s="373"/>
      <c r="F1105" s="340" t="str">
        <f t="shared" si="41"/>
        <v>否</v>
      </c>
      <c r="G1105" s="220" t="str">
        <f t="shared" si="42"/>
        <v>项</v>
      </c>
    </row>
    <row r="1106" ht="36" customHeight="1" spans="1:7">
      <c r="A1106" s="501" t="s">
        <v>2012</v>
      </c>
      <c r="B1106" s="502" t="s">
        <v>2013</v>
      </c>
      <c r="C1106" s="526">
        <v>3</v>
      </c>
      <c r="D1106" s="526">
        <v>3</v>
      </c>
      <c r="E1106" s="373">
        <f>D1106/C1106-1</f>
        <v>0</v>
      </c>
      <c r="F1106" s="340" t="str">
        <f t="shared" si="41"/>
        <v>是</v>
      </c>
      <c r="G1106" s="220" t="str">
        <f t="shared" si="42"/>
        <v>项</v>
      </c>
    </row>
    <row r="1107" ht="36" customHeight="1" spans="1:7">
      <c r="A1107" s="498" t="s">
        <v>2014</v>
      </c>
      <c r="B1107" s="499" t="s">
        <v>2015</v>
      </c>
      <c r="C1107" s="526">
        <v>15</v>
      </c>
      <c r="D1107" s="526">
        <v>15</v>
      </c>
      <c r="E1107" s="373">
        <f>D1107/C1107-1</f>
        <v>0</v>
      </c>
      <c r="F1107" s="340" t="str">
        <f t="shared" si="41"/>
        <v>是</v>
      </c>
      <c r="G1107" s="220" t="str">
        <f t="shared" si="42"/>
        <v>款</v>
      </c>
    </row>
    <row r="1108" ht="36" customHeight="1" spans="1:7">
      <c r="A1108" s="501" t="s">
        <v>2016</v>
      </c>
      <c r="B1108" s="502" t="s">
        <v>139</v>
      </c>
      <c r="C1108" s="511">
        <v>0</v>
      </c>
      <c r="D1108" s="511">
        <v>0</v>
      </c>
      <c r="E1108" s="373"/>
      <c r="F1108" s="340" t="str">
        <f t="shared" si="41"/>
        <v>否</v>
      </c>
      <c r="G1108" s="220" t="str">
        <f t="shared" si="42"/>
        <v>项</v>
      </c>
    </row>
    <row r="1109" ht="36" customHeight="1" spans="1:7">
      <c r="A1109" s="501" t="s">
        <v>2017</v>
      </c>
      <c r="B1109" s="502" t="s">
        <v>141</v>
      </c>
      <c r="C1109" s="511">
        <v>0</v>
      </c>
      <c r="D1109" s="511">
        <v>0</v>
      </c>
      <c r="E1109" s="373"/>
      <c r="F1109" s="340" t="str">
        <f t="shared" si="41"/>
        <v>否</v>
      </c>
      <c r="G1109" s="220" t="str">
        <f t="shared" si="42"/>
        <v>项</v>
      </c>
    </row>
    <row r="1110" ht="36" customHeight="1" spans="1:7">
      <c r="A1110" s="501" t="s">
        <v>2018</v>
      </c>
      <c r="B1110" s="502" t="s">
        <v>143</v>
      </c>
      <c r="C1110" s="511">
        <v>0</v>
      </c>
      <c r="D1110" s="511">
        <v>0</v>
      </c>
      <c r="E1110" s="373"/>
      <c r="F1110" s="340" t="str">
        <f t="shared" si="41"/>
        <v>否</v>
      </c>
      <c r="G1110" s="220" t="str">
        <f t="shared" si="42"/>
        <v>项</v>
      </c>
    </row>
    <row r="1111" ht="36" customHeight="1" spans="1:7">
      <c r="A1111" s="501" t="s">
        <v>2019</v>
      </c>
      <c r="B1111" s="502" t="s">
        <v>2020</v>
      </c>
      <c r="C1111" s="511">
        <v>0</v>
      </c>
      <c r="D1111" s="511">
        <v>0</v>
      </c>
      <c r="E1111" s="373"/>
      <c r="F1111" s="340" t="str">
        <f t="shared" si="41"/>
        <v>否</v>
      </c>
      <c r="G1111" s="220" t="str">
        <f t="shared" si="42"/>
        <v>项</v>
      </c>
    </row>
    <row r="1112" ht="36" customHeight="1" spans="1:7">
      <c r="A1112" s="501" t="s">
        <v>2021</v>
      </c>
      <c r="B1112" s="502" t="s">
        <v>2022</v>
      </c>
      <c r="C1112" s="526">
        <v>15</v>
      </c>
      <c r="D1112" s="526">
        <v>15</v>
      </c>
      <c r="E1112" s="373">
        <f>D1112/C1112-1</f>
        <v>0</v>
      </c>
      <c r="F1112" s="340" t="str">
        <f t="shared" si="41"/>
        <v>是</v>
      </c>
      <c r="G1112" s="220" t="str">
        <f t="shared" si="42"/>
        <v>项</v>
      </c>
    </row>
    <row r="1113" ht="36" customHeight="1" spans="1:7">
      <c r="A1113" s="498" t="s">
        <v>2023</v>
      </c>
      <c r="B1113" s="499" t="s">
        <v>2024</v>
      </c>
      <c r="C1113" s="500"/>
      <c r="D1113" s="500"/>
      <c r="E1113" s="373"/>
      <c r="F1113" s="340" t="str">
        <f t="shared" si="41"/>
        <v>否</v>
      </c>
      <c r="G1113" s="220" t="str">
        <f t="shared" si="42"/>
        <v>款</v>
      </c>
    </row>
    <row r="1114" ht="36" customHeight="1" spans="1:7">
      <c r="A1114" s="501" t="s">
        <v>2025</v>
      </c>
      <c r="B1114" s="502" t="s">
        <v>2026</v>
      </c>
      <c r="C1114" s="511">
        <v>0</v>
      </c>
      <c r="D1114" s="511">
        <v>0</v>
      </c>
      <c r="E1114" s="373"/>
      <c r="F1114" s="340" t="str">
        <f t="shared" si="41"/>
        <v>否</v>
      </c>
      <c r="G1114" s="220" t="str">
        <f t="shared" si="42"/>
        <v>项</v>
      </c>
    </row>
    <row r="1115" ht="36" customHeight="1" spans="1:7">
      <c r="A1115" s="501" t="s">
        <v>2027</v>
      </c>
      <c r="B1115" s="502" t="s">
        <v>2028</v>
      </c>
      <c r="C1115" s="511"/>
      <c r="D1115" s="511"/>
      <c r="E1115" s="373"/>
      <c r="F1115" s="340" t="str">
        <f t="shared" si="41"/>
        <v>否</v>
      </c>
      <c r="G1115" s="220" t="str">
        <f t="shared" si="42"/>
        <v>项</v>
      </c>
    </row>
    <row r="1116" ht="36" customHeight="1" spans="1:7">
      <c r="A1116" s="507" t="s">
        <v>2029</v>
      </c>
      <c r="B1116" s="508" t="s">
        <v>519</v>
      </c>
      <c r="C1116" s="509"/>
      <c r="D1116" s="509"/>
      <c r="E1116" s="373"/>
      <c r="F1116" s="340" t="str">
        <f t="shared" si="41"/>
        <v>否</v>
      </c>
      <c r="G1116" s="220" t="str">
        <f t="shared" si="42"/>
        <v>项</v>
      </c>
    </row>
    <row r="1117" ht="36" customHeight="1" spans="1:7">
      <c r="A1117" s="498" t="s">
        <v>99</v>
      </c>
      <c r="B1117" s="496" t="s">
        <v>100</v>
      </c>
      <c r="C1117" s="497"/>
      <c r="D1117" s="497"/>
      <c r="E1117" s="373"/>
      <c r="F1117" s="340" t="str">
        <f t="shared" si="41"/>
        <v>是</v>
      </c>
      <c r="G1117" s="220" t="str">
        <f t="shared" si="42"/>
        <v>类</v>
      </c>
    </row>
    <row r="1118" ht="36" customHeight="1" spans="1:7">
      <c r="A1118" s="498" t="s">
        <v>2030</v>
      </c>
      <c r="B1118" s="499" t="s">
        <v>2031</v>
      </c>
      <c r="C1118" s="500">
        <f>SUM(C1119:C1124)</f>
        <v>0</v>
      </c>
      <c r="D1118" s="500">
        <f>SUM(D1119:D1124)</f>
        <v>0</v>
      </c>
      <c r="E1118" s="373"/>
      <c r="F1118" s="340" t="str">
        <f t="shared" si="41"/>
        <v>否</v>
      </c>
      <c r="G1118" s="220" t="str">
        <f t="shared" si="42"/>
        <v>款</v>
      </c>
    </row>
    <row r="1119" ht="36" customHeight="1" spans="1:7">
      <c r="A1119" s="501" t="s">
        <v>2032</v>
      </c>
      <c r="B1119" s="502" t="s">
        <v>139</v>
      </c>
      <c r="C1119" s="511">
        <v>0</v>
      </c>
      <c r="D1119" s="511">
        <v>0</v>
      </c>
      <c r="E1119" s="373"/>
      <c r="F1119" s="340" t="str">
        <f t="shared" si="41"/>
        <v>否</v>
      </c>
      <c r="G1119" s="220" t="str">
        <f t="shared" si="42"/>
        <v>项</v>
      </c>
    </row>
    <row r="1120" ht="36" customHeight="1" spans="1:7">
      <c r="A1120" s="501" t="s">
        <v>2033</v>
      </c>
      <c r="B1120" s="502" t="s">
        <v>141</v>
      </c>
      <c r="C1120" s="511">
        <v>0</v>
      </c>
      <c r="D1120" s="511">
        <v>0</v>
      </c>
      <c r="E1120" s="373"/>
      <c r="F1120" s="340" t="str">
        <f t="shared" si="41"/>
        <v>否</v>
      </c>
      <c r="G1120" s="220" t="str">
        <f t="shared" si="42"/>
        <v>项</v>
      </c>
    </row>
    <row r="1121" ht="36" customHeight="1" spans="1:7">
      <c r="A1121" s="501" t="s">
        <v>2034</v>
      </c>
      <c r="B1121" s="502" t="s">
        <v>143</v>
      </c>
      <c r="C1121" s="511">
        <v>0</v>
      </c>
      <c r="D1121" s="511">
        <v>0</v>
      </c>
      <c r="E1121" s="373"/>
      <c r="F1121" s="340" t="str">
        <f t="shared" si="41"/>
        <v>否</v>
      </c>
      <c r="G1121" s="220" t="str">
        <f t="shared" si="42"/>
        <v>项</v>
      </c>
    </row>
    <row r="1122" ht="36" customHeight="1" spans="1:7">
      <c r="A1122" s="501" t="s">
        <v>2035</v>
      </c>
      <c r="B1122" s="502" t="s">
        <v>2036</v>
      </c>
      <c r="C1122" s="511">
        <v>0</v>
      </c>
      <c r="D1122" s="511">
        <v>0</v>
      </c>
      <c r="E1122" s="373"/>
      <c r="F1122" s="340" t="str">
        <f t="shared" si="41"/>
        <v>否</v>
      </c>
      <c r="G1122" s="220" t="str">
        <f t="shared" si="42"/>
        <v>项</v>
      </c>
    </row>
    <row r="1123" ht="36" customHeight="1" spans="1:7">
      <c r="A1123" s="501" t="s">
        <v>2037</v>
      </c>
      <c r="B1123" s="502" t="s">
        <v>157</v>
      </c>
      <c r="C1123" s="511">
        <v>0</v>
      </c>
      <c r="D1123" s="511">
        <v>0</v>
      </c>
      <c r="E1123" s="373"/>
      <c r="F1123" s="340" t="str">
        <f t="shared" si="41"/>
        <v>否</v>
      </c>
      <c r="G1123" s="220" t="str">
        <f t="shared" si="42"/>
        <v>项</v>
      </c>
    </row>
    <row r="1124" ht="36" customHeight="1" spans="1:7">
      <c r="A1124" s="501" t="s">
        <v>2038</v>
      </c>
      <c r="B1124" s="502" t="s">
        <v>2039</v>
      </c>
      <c r="C1124" s="511">
        <v>0</v>
      </c>
      <c r="D1124" s="511">
        <v>0</v>
      </c>
      <c r="E1124" s="373"/>
      <c r="F1124" s="340" t="str">
        <f t="shared" si="41"/>
        <v>否</v>
      </c>
      <c r="G1124" s="220" t="str">
        <f t="shared" si="42"/>
        <v>项</v>
      </c>
    </row>
    <row r="1125" ht="36" customHeight="1" spans="1:7">
      <c r="A1125" s="363">
        <v>21702</v>
      </c>
      <c r="B1125" s="534" t="s">
        <v>2040</v>
      </c>
      <c r="C1125" s="500"/>
      <c r="D1125" s="500"/>
      <c r="E1125" s="373"/>
      <c r="F1125" s="340" t="str">
        <f t="shared" si="41"/>
        <v>否</v>
      </c>
      <c r="G1125" s="220" t="str">
        <f t="shared" si="42"/>
        <v>款</v>
      </c>
    </row>
    <row r="1126" ht="36" customHeight="1" spans="1:7">
      <c r="A1126" s="535">
        <v>2170201</v>
      </c>
      <c r="B1126" s="536" t="s">
        <v>2041</v>
      </c>
      <c r="C1126" s="511">
        <v>0</v>
      </c>
      <c r="D1126" s="511">
        <v>0</v>
      </c>
      <c r="E1126" s="373"/>
      <c r="F1126" s="340" t="str">
        <f t="shared" si="41"/>
        <v>否</v>
      </c>
      <c r="G1126" s="220" t="str">
        <f t="shared" si="42"/>
        <v>项</v>
      </c>
    </row>
    <row r="1127" ht="36" customHeight="1" spans="1:7">
      <c r="A1127" s="535">
        <v>2170202</v>
      </c>
      <c r="B1127" s="536" t="s">
        <v>2042</v>
      </c>
      <c r="C1127" s="511">
        <v>0</v>
      </c>
      <c r="D1127" s="511">
        <v>0</v>
      </c>
      <c r="E1127" s="373"/>
      <c r="F1127" s="340" t="str">
        <f t="shared" si="41"/>
        <v>否</v>
      </c>
      <c r="G1127" s="220" t="str">
        <f t="shared" si="42"/>
        <v>项</v>
      </c>
    </row>
    <row r="1128" ht="36" customHeight="1" spans="1:7">
      <c r="A1128" s="535">
        <v>2170203</v>
      </c>
      <c r="B1128" s="536" t="s">
        <v>2043</v>
      </c>
      <c r="C1128" s="511">
        <v>0</v>
      </c>
      <c r="D1128" s="511">
        <v>0</v>
      </c>
      <c r="E1128" s="373"/>
      <c r="F1128" s="340" t="str">
        <f t="shared" si="41"/>
        <v>否</v>
      </c>
      <c r="G1128" s="220" t="str">
        <f t="shared" si="42"/>
        <v>项</v>
      </c>
    </row>
    <row r="1129" ht="36" customHeight="1" spans="1:7">
      <c r="A1129" s="535">
        <v>2170204</v>
      </c>
      <c r="B1129" s="536" t="s">
        <v>2044</v>
      </c>
      <c r="C1129" s="511">
        <v>0</v>
      </c>
      <c r="D1129" s="511">
        <v>0</v>
      </c>
      <c r="E1129" s="373"/>
      <c r="F1129" s="340" t="str">
        <f t="shared" si="41"/>
        <v>否</v>
      </c>
      <c r="G1129" s="220" t="str">
        <f t="shared" si="42"/>
        <v>项</v>
      </c>
    </row>
    <row r="1130" ht="36" customHeight="1" spans="1:7">
      <c r="A1130" s="535">
        <v>2170205</v>
      </c>
      <c r="B1130" s="536" t="s">
        <v>2045</v>
      </c>
      <c r="C1130" s="511">
        <v>0</v>
      </c>
      <c r="D1130" s="511">
        <v>0</v>
      </c>
      <c r="E1130" s="373"/>
      <c r="F1130" s="340" t="str">
        <f t="shared" si="41"/>
        <v>否</v>
      </c>
      <c r="G1130" s="220" t="str">
        <f t="shared" si="42"/>
        <v>项</v>
      </c>
    </row>
    <row r="1131" ht="36" customHeight="1" spans="1:7">
      <c r="A1131" s="535">
        <v>2170206</v>
      </c>
      <c r="B1131" s="536" t="s">
        <v>2046</v>
      </c>
      <c r="C1131" s="511">
        <v>0</v>
      </c>
      <c r="D1131" s="511">
        <v>0</v>
      </c>
      <c r="E1131" s="373"/>
      <c r="F1131" s="340" t="str">
        <f t="shared" si="41"/>
        <v>否</v>
      </c>
      <c r="G1131" s="220" t="str">
        <f t="shared" si="42"/>
        <v>项</v>
      </c>
    </row>
    <row r="1132" ht="36" customHeight="1" spans="1:7">
      <c r="A1132" s="535">
        <v>2170207</v>
      </c>
      <c r="B1132" s="536" t="s">
        <v>2047</v>
      </c>
      <c r="C1132" s="511">
        <v>0</v>
      </c>
      <c r="D1132" s="511">
        <v>0</v>
      </c>
      <c r="E1132" s="373"/>
      <c r="F1132" s="340" t="str">
        <f t="shared" si="41"/>
        <v>否</v>
      </c>
      <c r="G1132" s="220" t="str">
        <f t="shared" si="42"/>
        <v>项</v>
      </c>
    </row>
    <row r="1133" ht="36" customHeight="1" spans="1:7">
      <c r="A1133" s="535">
        <v>2170208</v>
      </c>
      <c r="B1133" s="536" t="s">
        <v>2048</v>
      </c>
      <c r="C1133" s="511">
        <v>0</v>
      </c>
      <c r="D1133" s="511">
        <v>0</v>
      </c>
      <c r="E1133" s="373"/>
      <c r="F1133" s="340" t="str">
        <f t="shared" si="41"/>
        <v>否</v>
      </c>
      <c r="G1133" s="220" t="str">
        <f t="shared" si="42"/>
        <v>项</v>
      </c>
    </row>
    <row r="1134" ht="36" customHeight="1" spans="1:7">
      <c r="A1134" s="535">
        <v>2170299</v>
      </c>
      <c r="B1134" s="536" t="s">
        <v>2049</v>
      </c>
      <c r="C1134" s="511"/>
      <c r="D1134" s="511"/>
      <c r="E1134" s="373"/>
      <c r="F1134" s="340" t="str">
        <f t="shared" si="41"/>
        <v>否</v>
      </c>
      <c r="G1134" s="220" t="str">
        <f t="shared" si="42"/>
        <v>项</v>
      </c>
    </row>
    <row r="1135" ht="36" customHeight="1" spans="1:7">
      <c r="A1135" s="498" t="s">
        <v>2050</v>
      </c>
      <c r="B1135" s="499" t="s">
        <v>2051</v>
      </c>
      <c r="C1135" s="500"/>
      <c r="D1135" s="500"/>
      <c r="E1135" s="373"/>
      <c r="F1135" s="340" t="str">
        <f t="shared" si="41"/>
        <v>否</v>
      </c>
      <c r="G1135" s="220" t="str">
        <f t="shared" si="42"/>
        <v>款</v>
      </c>
    </row>
    <row r="1136" ht="36" customHeight="1" spans="1:7">
      <c r="A1136" s="501" t="s">
        <v>2052</v>
      </c>
      <c r="B1136" s="502" t="s">
        <v>2053</v>
      </c>
      <c r="C1136" s="511">
        <v>0</v>
      </c>
      <c r="D1136" s="511">
        <v>0</v>
      </c>
      <c r="E1136" s="373"/>
      <c r="F1136" s="340" t="str">
        <f t="shared" si="41"/>
        <v>否</v>
      </c>
      <c r="G1136" s="220" t="str">
        <f t="shared" si="42"/>
        <v>项</v>
      </c>
    </row>
    <row r="1137" ht="36" customHeight="1" spans="1:7">
      <c r="A1137" s="501" t="s">
        <v>2054</v>
      </c>
      <c r="B1137" s="502" t="s">
        <v>2055</v>
      </c>
      <c r="C1137" s="511">
        <v>0</v>
      </c>
      <c r="D1137" s="511">
        <v>0</v>
      </c>
      <c r="E1137" s="373"/>
      <c r="F1137" s="340" t="str">
        <f t="shared" si="41"/>
        <v>否</v>
      </c>
      <c r="G1137" s="220" t="str">
        <f t="shared" si="42"/>
        <v>项</v>
      </c>
    </row>
    <row r="1138" ht="36" customHeight="1" spans="1:7">
      <c r="A1138" s="501" t="s">
        <v>2056</v>
      </c>
      <c r="B1138" s="502" t="s">
        <v>2057</v>
      </c>
      <c r="C1138" s="511"/>
      <c r="D1138" s="511"/>
      <c r="E1138" s="373"/>
      <c r="F1138" s="340" t="str">
        <f t="shared" si="41"/>
        <v>否</v>
      </c>
      <c r="G1138" s="220" t="str">
        <f t="shared" si="42"/>
        <v>项</v>
      </c>
    </row>
    <row r="1139" ht="36" customHeight="1" spans="1:7">
      <c r="A1139" s="501" t="s">
        <v>2058</v>
      </c>
      <c r="B1139" s="502" t="s">
        <v>2059</v>
      </c>
      <c r="C1139" s="511">
        <v>0</v>
      </c>
      <c r="D1139" s="511">
        <v>0</v>
      </c>
      <c r="E1139" s="373"/>
      <c r="F1139" s="340" t="str">
        <f t="shared" si="41"/>
        <v>否</v>
      </c>
      <c r="G1139" s="220" t="str">
        <f t="shared" si="42"/>
        <v>项</v>
      </c>
    </row>
    <row r="1140" ht="36" customHeight="1" spans="1:7">
      <c r="A1140" s="501" t="s">
        <v>2060</v>
      </c>
      <c r="B1140" s="502" t="s">
        <v>2061</v>
      </c>
      <c r="C1140" s="511"/>
      <c r="D1140" s="511"/>
      <c r="E1140" s="373"/>
      <c r="F1140" s="340" t="str">
        <f t="shared" si="41"/>
        <v>否</v>
      </c>
      <c r="G1140" s="220" t="str">
        <f t="shared" si="42"/>
        <v>项</v>
      </c>
    </row>
    <row r="1141" ht="36" customHeight="1" spans="1:7">
      <c r="A1141" s="498" t="s">
        <v>2062</v>
      </c>
      <c r="B1141" s="499" t="s">
        <v>2063</v>
      </c>
      <c r="C1141" s="500"/>
      <c r="D1141" s="500"/>
      <c r="E1141" s="373"/>
      <c r="F1141" s="340" t="str">
        <f t="shared" si="41"/>
        <v>否</v>
      </c>
      <c r="G1141" s="220" t="str">
        <f t="shared" si="42"/>
        <v>款</v>
      </c>
    </row>
    <row r="1142" ht="36" customHeight="1" spans="1:7">
      <c r="A1142" s="367">
        <v>2179902</v>
      </c>
      <c r="B1142" s="502" t="s">
        <v>2064</v>
      </c>
      <c r="C1142" s="511">
        <v>0</v>
      </c>
      <c r="D1142" s="511">
        <v>0</v>
      </c>
      <c r="E1142" s="373"/>
      <c r="F1142" s="340" t="str">
        <f t="shared" si="41"/>
        <v>否</v>
      </c>
      <c r="G1142" s="220" t="str">
        <f t="shared" si="42"/>
        <v>项</v>
      </c>
    </row>
    <row r="1143" ht="36" customHeight="1" spans="1:7">
      <c r="A1143" s="367">
        <v>2179999</v>
      </c>
      <c r="B1143" s="502" t="s">
        <v>2061</v>
      </c>
      <c r="C1143" s="511"/>
      <c r="D1143" s="511"/>
      <c r="E1143" s="373"/>
      <c r="F1143" s="340" t="str">
        <f t="shared" si="41"/>
        <v>否</v>
      </c>
      <c r="G1143" s="220" t="str">
        <f t="shared" si="42"/>
        <v>项</v>
      </c>
    </row>
    <row r="1144" ht="36" customHeight="1" spans="1:7">
      <c r="A1144" s="527" t="s">
        <v>2065</v>
      </c>
      <c r="B1144" s="508" t="s">
        <v>519</v>
      </c>
      <c r="C1144" s="500"/>
      <c r="D1144" s="500"/>
      <c r="E1144" s="373"/>
      <c r="F1144" s="340" t="str">
        <f t="shared" si="41"/>
        <v>否</v>
      </c>
      <c r="G1144" s="220" t="str">
        <f t="shared" si="42"/>
        <v>项</v>
      </c>
    </row>
    <row r="1145" ht="36" customHeight="1" spans="1:7">
      <c r="A1145" s="498" t="s">
        <v>101</v>
      </c>
      <c r="B1145" s="496" t="s">
        <v>102</v>
      </c>
      <c r="C1145" s="497"/>
      <c r="D1145" s="497"/>
      <c r="E1145" s="373"/>
      <c r="F1145" s="340" t="str">
        <f t="shared" si="41"/>
        <v>是</v>
      </c>
      <c r="G1145" s="220" t="str">
        <f t="shared" si="42"/>
        <v>类</v>
      </c>
    </row>
    <row r="1146" ht="36" customHeight="1" spans="1:7">
      <c r="A1146" s="498" t="s">
        <v>2066</v>
      </c>
      <c r="B1146" s="499" t="s">
        <v>2067</v>
      </c>
      <c r="C1146" s="500">
        <v>0</v>
      </c>
      <c r="D1146" s="500">
        <v>0</v>
      </c>
      <c r="E1146" s="373"/>
      <c r="F1146" s="340" t="str">
        <f t="shared" si="41"/>
        <v>否</v>
      </c>
      <c r="G1146" s="220" t="str">
        <f t="shared" si="42"/>
        <v>款</v>
      </c>
    </row>
    <row r="1147" ht="36" customHeight="1" spans="1:7">
      <c r="A1147" s="498" t="s">
        <v>2068</v>
      </c>
      <c r="B1147" s="499" t="s">
        <v>2069</v>
      </c>
      <c r="C1147" s="500">
        <v>0</v>
      </c>
      <c r="D1147" s="500">
        <v>0</v>
      </c>
      <c r="E1147" s="373"/>
      <c r="F1147" s="340" t="str">
        <f t="shared" si="41"/>
        <v>否</v>
      </c>
      <c r="G1147" s="220" t="str">
        <f t="shared" si="42"/>
        <v>款</v>
      </c>
    </row>
    <row r="1148" ht="36" customHeight="1" spans="1:7">
      <c r="A1148" s="498" t="s">
        <v>2070</v>
      </c>
      <c r="B1148" s="499" t="s">
        <v>2071</v>
      </c>
      <c r="C1148" s="500">
        <v>0</v>
      </c>
      <c r="D1148" s="500">
        <v>0</v>
      </c>
      <c r="E1148" s="373"/>
      <c r="F1148" s="340" t="str">
        <f t="shared" si="41"/>
        <v>否</v>
      </c>
      <c r="G1148" s="220" t="str">
        <f t="shared" si="42"/>
        <v>款</v>
      </c>
    </row>
    <row r="1149" ht="36" customHeight="1" spans="1:7">
      <c r="A1149" s="498" t="s">
        <v>2072</v>
      </c>
      <c r="B1149" s="499" t="s">
        <v>2073</v>
      </c>
      <c r="C1149" s="500">
        <v>0</v>
      </c>
      <c r="D1149" s="500">
        <v>0</v>
      </c>
      <c r="E1149" s="373"/>
      <c r="F1149" s="340" t="str">
        <f t="shared" si="41"/>
        <v>否</v>
      </c>
      <c r="G1149" s="220" t="str">
        <f t="shared" si="42"/>
        <v>款</v>
      </c>
    </row>
    <row r="1150" ht="36" customHeight="1" spans="1:7">
      <c r="A1150" s="498" t="s">
        <v>2074</v>
      </c>
      <c r="B1150" s="499" t="s">
        <v>2075</v>
      </c>
      <c r="C1150" s="500">
        <v>0</v>
      </c>
      <c r="D1150" s="500">
        <v>0</v>
      </c>
      <c r="E1150" s="373"/>
      <c r="F1150" s="340" t="str">
        <f t="shared" si="41"/>
        <v>否</v>
      </c>
      <c r="G1150" s="220" t="str">
        <f t="shared" si="42"/>
        <v>款</v>
      </c>
    </row>
    <row r="1151" ht="36" customHeight="1" spans="1:7">
      <c r="A1151" s="498" t="s">
        <v>2076</v>
      </c>
      <c r="B1151" s="499" t="s">
        <v>2077</v>
      </c>
      <c r="C1151" s="500">
        <v>0</v>
      </c>
      <c r="D1151" s="500">
        <v>0</v>
      </c>
      <c r="E1151" s="373"/>
      <c r="F1151" s="340" t="str">
        <f t="shared" si="41"/>
        <v>否</v>
      </c>
      <c r="G1151" s="220" t="str">
        <f t="shared" si="42"/>
        <v>款</v>
      </c>
    </row>
    <row r="1152" ht="36" customHeight="1" spans="1:7">
      <c r="A1152" s="498" t="s">
        <v>2078</v>
      </c>
      <c r="B1152" s="499" t="s">
        <v>2079</v>
      </c>
      <c r="C1152" s="500">
        <v>0</v>
      </c>
      <c r="D1152" s="500">
        <v>0</v>
      </c>
      <c r="E1152" s="373"/>
      <c r="F1152" s="340" t="str">
        <f t="shared" si="41"/>
        <v>否</v>
      </c>
      <c r="G1152" s="220" t="str">
        <f t="shared" si="42"/>
        <v>款</v>
      </c>
    </row>
    <row r="1153" ht="36" customHeight="1" spans="1:7">
      <c r="A1153" s="498" t="s">
        <v>2080</v>
      </c>
      <c r="B1153" s="499" t="s">
        <v>2081</v>
      </c>
      <c r="C1153" s="500">
        <v>0</v>
      </c>
      <c r="D1153" s="500">
        <v>0</v>
      </c>
      <c r="E1153" s="373"/>
      <c r="F1153" s="340" t="str">
        <f t="shared" si="41"/>
        <v>否</v>
      </c>
      <c r="G1153" s="220" t="str">
        <f t="shared" si="42"/>
        <v>款</v>
      </c>
    </row>
    <row r="1154" ht="36" customHeight="1" spans="1:7">
      <c r="A1154" s="498" t="s">
        <v>2082</v>
      </c>
      <c r="B1154" s="499" t="s">
        <v>2083</v>
      </c>
      <c r="C1154" s="500">
        <v>0</v>
      </c>
      <c r="D1154" s="500">
        <v>0</v>
      </c>
      <c r="E1154" s="373"/>
      <c r="F1154" s="340" t="str">
        <f t="shared" si="41"/>
        <v>否</v>
      </c>
      <c r="G1154" s="220" t="str">
        <f t="shared" si="42"/>
        <v>款</v>
      </c>
    </row>
    <row r="1155" ht="36" customHeight="1" spans="1:7">
      <c r="A1155" s="498" t="s">
        <v>103</v>
      </c>
      <c r="B1155" s="496" t="s">
        <v>104</v>
      </c>
      <c r="C1155" s="519">
        <f>SUM(C1156,C1183,C1198)</f>
        <v>1134</v>
      </c>
      <c r="D1155" s="519">
        <f>SUM(D1156,D1183,D1198)</f>
        <v>1209</v>
      </c>
      <c r="E1155" s="373">
        <f>D1155/C1155-1</f>
        <v>0.066</v>
      </c>
      <c r="F1155" s="340" t="str">
        <f t="shared" si="41"/>
        <v>是</v>
      </c>
      <c r="G1155" s="220" t="str">
        <f t="shared" si="42"/>
        <v>类</v>
      </c>
    </row>
    <row r="1156" ht="36" customHeight="1" spans="1:7">
      <c r="A1156" s="498" t="s">
        <v>2084</v>
      </c>
      <c r="B1156" s="499" t="s">
        <v>2085</v>
      </c>
      <c r="C1156" s="512">
        <f>SUM(C1157:C1182)</f>
        <v>1055</v>
      </c>
      <c r="D1156" s="512">
        <f>SUM(D1157:D1182)</f>
        <v>1128</v>
      </c>
      <c r="E1156" s="373">
        <f>D1156/C1156-1</f>
        <v>0.069</v>
      </c>
      <c r="F1156" s="340" t="str">
        <f t="shared" ref="F1156:F1219" si="43">IF(LEN(A1156)=3,"是",IF(B1156&lt;&gt;"",IF(SUM(C1156:D1156)&lt;&gt;0,"是","否"),"是"))</f>
        <v>是</v>
      </c>
      <c r="G1156" s="220" t="str">
        <f t="shared" ref="G1156:G1219" si="44">IF(LEN(A1156)=3,"类",IF(LEN(A1156)=5,"款","项"))</f>
        <v>款</v>
      </c>
    </row>
    <row r="1157" ht="36" customHeight="1" spans="1:7">
      <c r="A1157" s="501" t="s">
        <v>2086</v>
      </c>
      <c r="B1157" s="502" t="s">
        <v>139</v>
      </c>
      <c r="C1157" s="526">
        <v>798</v>
      </c>
      <c r="D1157" s="526">
        <v>886</v>
      </c>
      <c r="E1157" s="373">
        <f>D1157/C1157-1</f>
        <v>0.11</v>
      </c>
      <c r="F1157" s="340" t="str">
        <f t="shared" si="43"/>
        <v>是</v>
      </c>
      <c r="G1157" s="220" t="str">
        <f t="shared" si="44"/>
        <v>项</v>
      </c>
    </row>
    <row r="1158" ht="36" customHeight="1" spans="1:7">
      <c r="A1158" s="501" t="s">
        <v>2087</v>
      </c>
      <c r="B1158" s="502" t="s">
        <v>141</v>
      </c>
      <c r="C1158" s="526">
        <v>220</v>
      </c>
      <c r="D1158" s="526">
        <v>205</v>
      </c>
      <c r="E1158" s="373">
        <f>D1158/C1158-1</f>
        <v>-0.068</v>
      </c>
      <c r="F1158" s="340" t="str">
        <f t="shared" si="43"/>
        <v>是</v>
      </c>
      <c r="G1158" s="220" t="str">
        <f t="shared" si="44"/>
        <v>项</v>
      </c>
    </row>
    <row r="1159" ht="36" customHeight="1" spans="1:7">
      <c r="A1159" s="501" t="s">
        <v>2088</v>
      </c>
      <c r="B1159" s="502" t="s">
        <v>143</v>
      </c>
      <c r="C1159" s="526">
        <v>0</v>
      </c>
      <c r="D1159" s="526">
        <v>0</v>
      </c>
      <c r="E1159" s="373"/>
      <c r="F1159" s="340" t="str">
        <f t="shared" si="43"/>
        <v>否</v>
      </c>
      <c r="G1159" s="220" t="str">
        <f t="shared" si="44"/>
        <v>项</v>
      </c>
    </row>
    <row r="1160" ht="36" customHeight="1" spans="1:7">
      <c r="A1160" s="501" t="s">
        <v>2089</v>
      </c>
      <c r="B1160" s="502" t="s">
        <v>2090</v>
      </c>
      <c r="C1160" s="526">
        <v>0</v>
      </c>
      <c r="D1160" s="526">
        <v>0</v>
      </c>
      <c r="E1160" s="373"/>
      <c r="F1160" s="340" t="str">
        <f t="shared" si="43"/>
        <v>否</v>
      </c>
      <c r="G1160" s="220" t="str">
        <f t="shared" si="44"/>
        <v>项</v>
      </c>
    </row>
    <row r="1161" ht="36" customHeight="1" spans="1:7">
      <c r="A1161" s="501" t="s">
        <v>2091</v>
      </c>
      <c r="B1161" s="502" t="s">
        <v>2092</v>
      </c>
      <c r="C1161" s="526">
        <v>20</v>
      </c>
      <c r="D1161" s="526">
        <v>20</v>
      </c>
      <c r="E1161" s="373">
        <f>D1161/C1161-1</f>
        <v>0</v>
      </c>
      <c r="F1161" s="340" t="str">
        <f t="shared" si="43"/>
        <v>是</v>
      </c>
      <c r="G1161" s="220" t="str">
        <f t="shared" si="44"/>
        <v>项</v>
      </c>
    </row>
    <row r="1162" ht="36" customHeight="1" spans="1:7">
      <c r="A1162" s="501" t="s">
        <v>2093</v>
      </c>
      <c r="B1162" s="502" t="s">
        <v>2094</v>
      </c>
      <c r="C1162" s="526">
        <v>0</v>
      </c>
      <c r="D1162" s="526">
        <v>0</v>
      </c>
      <c r="E1162" s="373"/>
      <c r="F1162" s="340" t="str">
        <f t="shared" si="43"/>
        <v>否</v>
      </c>
      <c r="G1162" s="220" t="str">
        <f t="shared" si="44"/>
        <v>项</v>
      </c>
    </row>
    <row r="1163" ht="36" customHeight="1" spans="1:7">
      <c r="A1163" s="501" t="s">
        <v>2095</v>
      </c>
      <c r="B1163" s="502" t="s">
        <v>2096</v>
      </c>
      <c r="C1163" s="526">
        <v>0</v>
      </c>
      <c r="D1163" s="526">
        <v>0</v>
      </c>
      <c r="E1163" s="373"/>
      <c r="F1163" s="340" t="str">
        <f t="shared" si="43"/>
        <v>否</v>
      </c>
      <c r="G1163" s="220" t="str">
        <f t="shared" si="44"/>
        <v>项</v>
      </c>
    </row>
    <row r="1164" ht="36" customHeight="1" spans="1:7">
      <c r="A1164" s="501" t="s">
        <v>2097</v>
      </c>
      <c r="B1164" s="502" t="s">
        <v>2098</v>
      </c>
      <c r="C1164" s="526">
        <v>8</v>
      </c>
      <c r="D1164" s="526">
        <v>8</v>
      </c>
      <c r="E1164" s="373">
        <f>D1164/C1164-1</f>
        <v>0</v>
      </c>
      <c r="F1164" s="340" t="str">
        <f t="shared" si="43"/>
        <v>是</v>
      </c>
      <c r="G1164" s="220" t="str">
        <f t="shared" si="44"/>
        <v>项</v>
      </c>
    </row>
    <row r="1165" ht="36" customHeight="1" spans="1:7">
      <c r="A1165" s="501" t="s">
        <v>2099</v>
      </c>
      <c r="B1165" s="502" t="s">
        <v>2100</v>
      </c>
      <c r="C1165" s="526">
        <v>0</v>
      </c>
      <c r="D1165" s="526">
        <v>0</v>
      </c>
      <c r="E1165" s="373"/>
      <c r="F1165" s="340" t="str">
        <f t="shared" si="43"/>
        <v>否</v>
      </c>
      <c r="G1165" s="220" t="str">
        <f t="shared" si="44"/>
        <v>项</v>
      </c>
    </row>
    <row r="1166" ht="36" customHeight="1" spans="1:7">
      <c r="A1166" s="501" t="s">
        <v>2101</v>
      </c>
      <c r="B1166" s="502" t="s">
        <v>2102</v>
      </c>
      <c r="C1166" s="526">
        <v>0</v>
      </c>
      <c r="D1166" s="526">
        <v>0</v>
      </c>
      <c r="E1166" s="373"/>
      <c r="F1166" s="340" t="str">
        <f t="shared" si="43"/>
        <v>否</v>
      </c>
      <c r="G1166" s="220" t="str">
        <f t="shared" si="44"/>
        <v>项</v>
      </c>
    </row>
    <row r="1167" ht="36" customHeight="1" spans="1:7">
      <c r="A1167" s="501" t="s">
        <v>2103</v>
      </c>
      <c r="B1167" s="502" t="s">
        <v>2104</v>
      </c>
      <c r="C1167" s="526">
        <v>9</v>
      </c>
      <c r="D1167" s="526">
        <v>9</v>
      </c>
      <c r="E1167" s="373">
        <f>D1167/C1167-1</f>
        <v>0</v>
      </c>
      <c r="F1167" s="340" t="str">
        <f t="shared" si="43"/>
        <v>是</v>
      </c>
      <c r="G1167" s="220" t="str">
        <f t="shared" si="44"/>
        <v>项</v>
      </c>
    </row>
    <row r="1168" ht="36" customHeight="1" spans="1:7">
      <c r="A1168" s="501" t="s">
        <v>2105</v>
      </c>
      <c r="B1168" s="502" t="s">
        <v>2106</v>
      </c>
      <c r="C1168" s="511">
        <v>0</v>
      </c>
      <c r="D1168" s="511">
        <v>0</v>
      </c>
      <c r="E1168" s="373"/>
      <c r="F1168" s="340" t="str">
        <f t="shared" si="43"/>
        <v>否</v>
      </c>
      <c r="G1168" s="220" t="str">
        <f t="shared" si="44"/>
        <v>项</v>
      </c>
    </row>
    <row r="1169" ht="36" customHeight="1" spans="1:7">
      <c r="A1169" s="501" t="s">
        <v>2107</v>
      </c>
      <c r="B1169" s="502" t="s">
        <v>2108</v>
      </c>
      <c r="C1169" s="511">
        <v>0</v>
      </c>
      <c r="D1169" s="511">
        <v>0</v>
      </c>
      <c r="E1169" s="373"/>
      <c r="F1169" s="340" t="str">
        <f t="shared" si="43"/>
        <v>否</v>
      </c>
      <c r="G1169" s="220" t="str">
        <f t="shared" si="44"/>
        <v>项</v>
      </c>
    </row>
    <row r="1170" ht="36" customHeight="1" spans="1:7">
      <c r="A1170" s="501" t="s">
        <v>2109</v>
      </c>
      <c r="B1170" s="502" t="s">
        <v>2110</v>
      </c>
      <c r="C1170" s="511"/>
      <c r="D1170" s="511"/>
      <c r="E1170" s="373"/>
      <c r="F1170" s="340" t="str">
        <f t="shared" si="43"/>
        <v>否</v>
      </c>
      <c r="G1170" s="220" t="str">
        <f t="shared" si="44"/>
        <v>项</v>
      </c>
    </row>
    <row r="1171" ht="36" customHeight="1" spans="1:7">
      <c r="A1171" s="501" t="s">
        <v>2111</v>
      </c>
      <c r="B1171" s="502" t="s">
        <v>2112</v>
      </c>
      <c r="C1171" s="511"/>
      <c r="D1171" s="511"/>
      <c r="E1171" s="373"/>
      <c r="F1171" s="340" t="str">
        <f t="shared" si="43"/>
        <v>否</v>
      </c>
      <c r="G1171" s="220" t="str">
        <f t="shared" si="44"/>
        <v>项</v>
      </c>
    </row>
    <row r="1172" ht="36" customHeight="1" spans="1:7">
      <c r="A1172" s="501" t="s">
        <v>2113</v>
      </c>
      <c r="B1172" s="502" t="s">
        <v>2114</v>
      </c>
      <c r="C1172" s="511">
        <v>0</v>
      </c>
      <c r="D1172" s="511">
        <v>0</v>
      </c>
      <c r="E1172" s="373"/>
      <c r="F1172" s="340" t="str">
        <f t="shared" si="43"/>
        <v>否</v>
      </c>
      <c r="G1172" s="220" t="str">
        <f t="shared" si="44"/>
        <v>项</v>
      </c>
    </row>
    <row r="1173" ht="36" customHeight="1" spans="1:7">
      <c r="A1173" s="501" t="s">
        <v>2115</v>
      </c>
      <c r="B1173" s="502" t="s">
        <v>2116</v>
      </c>
      <c r="C1173" s="511">
        <v>0</v>
      </c>
      <c r="D1173" s="511">
        <v>0</v>
      </c>
      <c r="E1173" s="373"/>
      <c r="F1173" s="340" t="str">
        <f t="shared" si="43"/>
        <v>否</v>
      </c>
      <c r="G1173" s="220" t="str">
        <f t="shared" si="44"/>
        <v>项</v>
      </c>
    </row>
    <row r="1174" ht="36" customHeight="1" spans="1:7">
      <c r="A1174" s="501" t="s">
        <v>2117</v>
      </c>
      <c r="B1174" s="502" t="s">
        <v>2118</v>
      </c>
      <c r="C1174" s="511">
        <v>0</v>
      </c>
      <c r="D1174" s="511">
        <v>0</v>
      </c>
      <c r="E1174" s="373"/>
      <c r="F1174" s="340" t="str">
        <f t="shared" si="43"/>
        <v>否</v>
      </c>
      <c r="G1174" s="220" t="str">
        <f t="shared" si="44"/>
        <v>项</v>
      </c>
    </row>
    <row r="1175" ht="36" customHeight="1" spans="1:7">
      <c r="A1175" s="501" t="s">
        <v>2119</v>
      </c>
      <c r="B1175" s="502" t="s">
        <v>2120</v>
      </c>
      <c r="C1175" s="511">
        <v>0</v>
      </c>
      <c r="D1175" s="511">
        <v>0</v>
      </c>
      <c r="E1175" s="373"/>
      <c r="F1175" s="340" t="str">
        <f t="shared" si="43"/>
        <v>否</v>
      </c>
      <c r="G1175" s="220" t="str">
        <f t="shared" si="44"/>
        <v>项</v>
      </c>
    </row>
    <row r="1176" ht="36" customHeight="1" spans="1:7">
      <c r="A1176" s="501" t="s">
        <v>2121</v>
      </c>
      <c r="B1176" s="502" t="s">
        <v>2122</v>
      </c>
      <c r="C1176" s="511">
        <v>0</v>
      </c>
      <c r="D1176" s="511">
        <v>0</v>
      </c>
      <c r="E1176" s="373"/>
      <c r="F1176" s="340" t="str">
        <f t="shared" si="43"/>
        <v>否</v>
      </c>
      <c r="G1176" s="220" t="str">
        <f t="shared" si="44"/>
        <v>项</v>
      </c>
    </row>
    <row r="1177" ht="36" customHeight="1" spans="1:7">
      <c r="A1177" s="501" t="s">
        <v>2123</v>
      </c>
      <c r="B1177" s="502" t="s">
        <v>2124</v>
      </c>
      <c r="C1177" s="511">
        <v>0</v>
      </c>
      <c r="D1177" s="511">
        <v>0</v>
      </c>
      <c r="E1177" s="373"/>
      <c r="F1177" s="340" t="str">
        <f t="shared" si="43"/>
        <v>否</v>
      </c>
      <c r="G1177" s="220" t="str">
        <f t="shared" si="44"/>
        <v>项</v>
      </c>
    </row>
    <row r="1178" ht="36" customHeight="1" spans="1:7">
      <c r="A1178" s="501" t="s">
        <v>2125</v>
      </c>
      <c r="B1178" s="502" t="s">
        <v>2126</v>
      </c>
      <c r="C1178" s="511">
        <v>0</v>
      </c>
      <c r="D1178" s="511">
        <v>0</v>
      </c>
      <c r="E1178" s="373"/>
      <c r="F1178" s="340" t="str">
        <f t="shared" si="43"/>
        <v>否</v>
      </c>
      <c r="G1178" s="220" t="str">
        <f t="shared" si="44"/>
        <v>项</v>
      </c>
    </row>
    <row r="1179" ht="36" customHeight="1" spans="1:7">
      <c r="A1179" s="501" t="s">
        <v>2127</v>
      </c>
      <c r="B1179" s="502" t="s">
        <v>2128</v>
      </c>
      <c r="C1179" s="511">
        <v>0</v>
      </c>
      <c r="D1179" s="511">
        <v>0</v>
      </c>
      <c r="E1179" s="373"/>
      <c r="F1179" s="340" t="str">
        <f t="shared" si="43"/>
        <v>否</v>
      </c>
      <c r="G1179" s="220" t="str">
        <f t="shared" si="44"/>
        <v>项</v>
      </c>
    </row>
    <row r="1180" ht="36" customHeight="1" spans="1:7">
      <c r="A1180" s="501" t="s">
        <v>2129</v>
      </c>
      <c r="B1180" s="502" t="s">
        <v>2130</v>
      </c>
      <c r="C1180" s="511"/>
      <c r="D1180" s="511"/>
      <c r="E1180" s="373"/>
      <c r="F1180" s="340" t="str">
        <f t="shared" si="43"/>
        <v>否</v>
      </c>
      <c r="G1180" s="220" t="str">
        <f t="shared" si="44"/>
        <v>项</v>
      </c>
    </row>
    <row r="1181" ht="36" customHeight="1" spans="1:7">
      <c r="A1181" s="501" t="s">
        <v>2131</v>
      </c>
      <c r="B1181" s="502" t="s">
        <v>157</v>
      </c>
      <c r="C1181" s="511"/>
      <c r="D1181" s="511"/>
      <c r="E1181" s="373"/>
      <c r="F1181" s="340" t="str">
        <f t="shared" si="43"/>
        <v>否</v>
      </c>
      <c r="G1181" s="220" t="str">
        <f t="shared" si="44"/>
        <v>项</v>
      </c>
    </row>
    <row r="1182" ht="36" customHeight="1" spans="1:7">
      <c r="A1182" s="501" t="s">
        <v>2132</v>
      </c>
      <c r="B1182" s="502" t="s">
        <v>2133</v>
      </c>
      <c r="C1182" s="511"/>
      <c r="D1182" s="511"/>
      <c r="E1182" s="373"/>
      <c r="F1182" s="340" t="str">
        <f t="shared" si="43"/>
        <v>否</v>
      </c>
      <c r="G1182" s="220" t="str">
        <f t="shared" si="44"/>
        <v>项</v>
      </c>
    </row>
    <row r="1183" ht="36" customHeight="1" spans="1:7">
      <c r="A1183" s="498" t="s">
        <v>2134</v>
      </c>
      <c r="B1183" s="499" t="s">
        <v>2135</v>
      </c>
      <c r="C1183" s="512">
        <f>SUM(C1184:C1197)</f>
        <v>79</v>
      </c>
      <c r="D1183" s="512">
        <f>SUM(D1184:D1197)</f>
        <v>81</v>
      </c>
      <c r="E1183" s="373">
        <f>D1183/C1183-1</f>
        <v>0.025</v>
      </c>
      <c r="F1183" s="340" t="str">
        <f t="shared" si="43"/>
        <v>是</v>
      </c>
      <c r="G1183" s="220" t="str">
        <f t="shared" si="44"/>
        <v>款</v>
      </c>
    </row>
    <row r="1184" ht="36" customHeight="1" spans="1:7">
      <c r="A1184" s="501" t="s">
        <v>2136</v>
      </c>
      <c r="B1184" s="502" t="s">
        <v>139</v>
      </c>
      <c r="C1184" s="526">
        <v>66</v>
      </c>
      <c r="D1184" s="526">
        <v>68</v>
      </c>
      <c r="E1184" s="373">
        <f>D1184/C1184-1</f>
        <v>0.03</v>
      </c>
      <c r="F1184" s="340" t="str">
        <f t="shared" si="43"/>
        <v>是</v>
      </c>
      <c r="G1184" s="220" t="str">
        <f t="shared" si="44"/>
        <v>项</v>
      </c>
    </row>
    <row r="1185" ht="36" customHeight="1" spans="1:7">
      <c r="A1185" s="501" t="s">
        <v>2137</v>
      </c>
      <c r="B1185" s="502" t="s">
        <v>141</v>
      </c>
      <c r="C1185" s="526">
        <v>0</v>
      </c>
      <c r="D1185" s="526">
        <v>0</v>
      </c>
      <c r="E1185" s="373"/>
      <c r="F1185" s="340" t="str">
        <f t="shared" si="43"/>
        <v>否</v>
      </c>
      <c r="G1185" s="220" t="str">
        <f t="shared" si="44"/>
        <v>项</v>
      </c>
    </row>
    <row r="1186" ht="36" customHeight="1" spans="1:7">
      <c r="A1186" s="501" t="s">
        <v>2138</v>
      </c>
      <c r="B1186" s="502" t="s">
        <v>143</v>
      </c>
      <c r="C1186" s="526">
        <v>0</v>
      </c>
      <c r="D1186" s="526">
        <v>0</v>
      </c>
      <c r="E1186" s="373"/>
      <c r="F1186" s="340" t="str">
        <f t="shared" si="43"/>
        <v>否</v>
      </c>
      <c r="G1186" s="220" t="str">
        <f t="shared" si="44"/>
        <v>项</v>
      </c>
    </row>
    <row r="1187" ht="36" customHeight="1" spans="1:7">
      <c r="A1187" s="501" t="s">
        <v>2139</v>
      </c>
      <c r="B1187" s="502" t="s">
        <v>2140</v>
      </c>
      <c r="C1187" s="526">
        <v>0</v>
      </c>
      <c r="D1187" s="526">
        <v>0</v>
      </c>
      <c r="E1187" s="373"/>
      <c r="F1187" s="340" t="str">
        <f t="shared" si="43"/>
        <v>否</v>
      </c>
      <c r="G1187" s="220" t="str">
        <f t="shared" si="44"/>
        <v>项</v>
      </c>
    </row>
    <row r="1188" ht="36" customHeight="1" spans="1:7">
      <c r="A1188" s="501" t="s">
        <v>2141</v>
      </c>
      <c r="B1188" s="502" t="s">
        <v>2142</v>
      </c>
      <c r="C1188" s="526">
        <v>0</v>
      </c>
      <c r="D1188" s="526">
        <v>0</v>
      </c>
      <c r="E1188" s="373"/>
      <c r="F1188" s="340" t="str">
        <f t="shared" si="43"/>
        <v>否</v>
      </c>
      <c r="G1188" s="220" t="str">
        <f t="shared" si="44"/>
        <v>项</v>
      </c>
    </row>
    <row r="1189" ht="36" customHeight="1" spans="1:7">
      <c r="A1189" s="501" t="s">
        <v>2143</v>
      </c>
      <c r="B1189" s="502" t="s">
        <v>2144</v>
      </c>
      <c r="C1189" s="526">
        <v>0</v>
      </c>
      <c r="D1189" s="526">
        <v>0</v>
      </c>
      <c r="E1189" s="373"/>
      <c r="F1189" s="340" t="str">
        <f t="shared" si="43"/>
        <v>否</v>
      </c>
      <c r="G1189" s="220" t="str">
        <f t="shared" si="44"/>
        <v>项</v>
      </c>
    </row>
    <row r="1190" ht="36" customHeight="1" spans="1:7">
      <c r="A1190" s="501" t="s">
        <v>2145</v>
      </c>
      <c r="B1190" s="502" t="s">
        <v>2146</v>
      </c>
      <c r="C1190" s="526">
        <v>0</v>
      </c>
      <c r="D1190" s="526">
        <v>0</v>
      </c>
      <c r="E1190" s="373"/>
      <c r="F1190" s="340" t="str">
        <f t="shared" si="43"/>
        <v>否</v>
      </c>
      <c r="G1190" s="220" t="str">
        <f t="shared" si="44"/>
        <v>项</v>
      </c>
    </row>
    <row r="1191" ht="36" customHeight="1" spans="1:7">
      <c r="A1191" s="501" t="s">
        <v>2147</v>
      </c>
      <c r="B1191" s="502" t="s">
        <v>2148</v>
      </c>
      <c r="C1191" s="526">
        <v>10</v>
      </c>
      <c r="D1191" s="526">
        <v>10</v>
      </c>
      <c r="E1191" s="373">
        <f>D1191/C1191-1</f>
        <v>0</v>
      </c>
      <c r="F1191" s="340" t="str">
        <f t="shared" si="43"/>
        <v>是</v>
      </c>
      <c r="G1191" s="220" t="str">
        <f t="shared" si="44"/>
        <v>项</v>
      </c>
    </row>
    <row r="1192" ht="36" customHeight="1" spans="1:7">
      <c r="A1192" s="501" t="s">
        <v>2149</v>
      </c>
      <c r="B1192" s="502" t="s">
        <v>2150</v>
      </c>
      <c r="C1192" s="526">
        <v>3</v>
      </c>
      <c r="D1192" s="526">
        <v>3</v>
      </c>
      <c r="E1192" s="373">
        <f>D1192/C1192-1</f>
        <v>0</v>
      </c>
      <c r="F1192" s="340" t="str">
        <f t="shared" si="43"/>
        <v>是</v>
      </c>
      <c r="G1192" s="220" t="str">
        <f t="shared" si="44"/>
        <v>项</v>
      </c>
    </row>
    <row r="1193" ht="36" customHeight="1" spans="1:7">
      <c r="A1193" s="501" t="s">
        <v>2151</v>
      </c>
      <c r="B1193" s="502" t="s">
        <v>2152</v>
      </c>
      <c r="C1193" s="526">
        <v>0</v>
      </c>
      <c r="D1193" s="526">
        <v>0</v>
      </c>
      <c r="E1193" s="373"/>
      <c r="F1193" s="340" t="str">
        <f t="shared" si="43"/>
        <v>否</v>
      </c>
      <c r="G1193" s="220" t="str">
        <f t="shared" si="44"/>
        <v>项</v>
      </c>
    </row>
    <row r="1194" ht="36" customHeight="1" spans="1:7">
      <c r="A1194" s="501" t="s">
        <v>2153</v>
      </c>
      <c r="B1194" s="502" t="s">
        <v>2154</v>
      </c>
      <c r="C1194" s="526">
        <v>0</v>
      </c>
      <c r="D1194" s="526">
        <v>0</v>
      </c>
      <c r="E1194" s="373"/>
      <c r="F1194" s="340" t="str">
        <f t="shared" si="43"/>
        <v>否</v>
      </c>
      <c r="G1194" s="220" t="str">
        <f t="shared" si="44"/>
        <v>项</v>
      </c>
    </row>
    <row r="1195" ht="36" customHeight="1" spans="1:7">
      <c r="A1195" s="501" t="s">
        <v>2155</v>
      </c>
      <c r="B1195" s="502" t="s">
        <v>2156</v>
      </c>
      <c r="C1195" s="526">
        <v>0</v>
      </c>
      <c r="D1195" s="526">
        <v>0</v>
      </c>
      <c r="E1195" s="373"/>
      <c r="F1195" s="340" t="str">
        <f t="shared" si="43"/>
        <v>否</v>
      </c>
      <c r="G1195" s="220" t="str">
        <f t="shared" si="44"/>
        <v>项</v>
      </c>
    </row>
    <row r="1196" ht="36" customHeight="1" spans="1:7">
      <c r="A1196" s="501" t="s">
        <v>2157</v>
      </c>
      <c r="B1196" s="502" t="s">
        <v>2158</v>
      </c>
      <c r="C1196" s="526">
        <v>0</v>
      </c>
      <c r="D1196" s="526">
        <v>0</v>
      </c>
      <c r="E1196" s="373"/>
      <c r="F1196" s="340" t="str">
        <f t="shared" si="43"/>
        <v>否</v>
      </c>
      <c r="G1196" s="220" t="str">
        <f t="shared" si="44"/>
        <v>项</v>
      </c>
    </row>
    <row r="1197" ht="36" customHeight="1" spans="1:7">
      <c r="A1197" s="501" t="s">
        <v>2159</v>
      </c>
      <c r="B1197" s="502" t="s">
        <v>2160</v>
      </c>
      <c r="C1197" s="526">
        <v>0</v>
      </c>
      <c r="D1197" s="526">
        <v>0</v>
      </c>
      <c r="E1197" s="373"/>
      <c r="F1197" s="340" t="str">
        <f t="shared" si="43"/>
        <v>否</v>
      </c>
      <c r="G1197" s="220" t="str">
        <f t="shared" si="44"/>
        <v>项</v>
      </c>
    </row>
    <row r="1198" ht="36" customHeight="1" spans="1:7">
      <c r="A1198" s="498" t="s">
        <v>2161</v>
      </c>
      <c r="B1198" s="499" t="s">
        <v>2162</v>
      </c>
      <c r="C1198" s="500"/>
      <c r="D1198" s="500"/>
      <c r="E1198" s="373"/>
      <c r="F1198" s="340" t="str">
        <f t="shared" si="43"/>
        <v>否</v>
      </c>
      <c r="G1198" s="220" t="str">
        <f t="shared" si="44"/>
        <v>款</v>
      </c>
    </row>
    <row r="1199" ht="36" customHeight="1" spans="1:7">
      <c r="A1199" s="367">
        <v>2209999</v>
      </c>
      <c r="B1199" s="502" t="s">
        <v>2163</v>
      </c>
      <c r="C1199" s="511"/>
      <c r="D1199" s="511"/>
      <c r="E1199" s="373"/>
      <c r="F1199" s="340" t="str">
        <f t="shared" si="43"/>
        <v>否</v>
      </c>
      <c r="G1199" s="220" t="str">
        <f t="shared" si="44"/>
        <v>项</v>
      </c>
    </row>
    <row r="1200" ht="36" customHeight="1" spans="1:7">
      <c r="A1200" s="527" t="s">
        <v>2164</v>
      </c>
      <c r="B1200" s="508" t="s">
        <v>519</v>
      </c>
      <c r="C1200" s="509"/>
      <c r="D1200" s="509"/>
      <c r="E1200" s="373"/>
      <c r="F1200" s="340" t="str">
        <f t="shared" si="43"/>
        <v>否</v>
      </c>
      <c r="G1200" s="220" t="str">
        <f t="shared" si="44"/>
        <v>项</v>
      </c>
    </row>
    <row r="1201" ht="36" customHeight="1" spans="1:7">
      <c r="A1201" s="495" t="s">
        <v>105</v>
      </c>
      <c r="B1201" s="496" t="s">
        <v>106</v>
      </c>
      <c r="C1201" s="519">
        <f>SUM(C1202,C1213,C1217)</f>
        <v>6549</v>
      </c>
      <c r="D1201" s="519">
        <f>SUM(D1202,D1213,D1217)</f>
        <v>6411</v>
      </c>
      <c r="E1201" s="373">
        <f>D1201/C1201-1</f>
        <v>-0.021</v>
      </c>
      <c r="F1201" s="340" t="str">
        <f t="shared" si="43"/>
        <v>是</v>
      </c>
      <c r="G1201" s="220" t="str">
        <f t="shared" si="44"/>
        <v>类</v>
      </c>
    </row>
    <row r="1202" ht="36" customHeight="1" spans="1:7">
      <c r="A1202" s="498" t="s">
        <v>2165</v>
      </c>
      <c r="B1202" s="499" t="s">
        <v>2166</v>
      </c>
      <c r="C1202" s="512">
        <f>SUM(C1203:C1212)</f>
        <v>2179</v>
      </c>
      <c r="D1202" s="512">
        <f>SUM(D1203:D1212)</f>
        <v>2195</v>
      </c>
      <c r="E1202" s="373">
        <f>D1202/C1202-1</f>
        <v>0.007</v>
      </c>
      <c r="F1202" s="340" t="str">
        <f t="shared" si="43"/>
        <v>是</v>
      </c>
      <c r="G1202" s="220" t="str">
        <f t="shared" si="44"/>
        <v>款</v>
      </c>
    </row>
    <row r="1203" ht="36" customHeight="1" spans="1:7">
      <c r="A1203" s="501" t="s">
        <v>2167</v>
      </c>
      <c r="B1203" s="502" t="s">
        <v>2168</v>
      </c>
      <c r="C1203" s="526">
        <v>0</v>
      </c>
      <c r="D1203" s="526">
        <v>0</v>
      </c>
      <c r="E1203" s="373"/>
      <c r="F1203" s="340" t="str">
        <f t="shared" si="43"/>
        <v>否</v>
      </c>
      <c r="G1203" s="220" t="str">
        <f t="shared" si="44"/>
        <v>项</v>
      </c>
    </row>
    <row r="1204" ht="36" customHeight="1" spans="1:7">
      <c r="A1204" s="501" t="s">
        <v>2169</v>
      </c>
      <c r="B1204" s="502" t="s">
        <v>2170</v>
      </c>
      <c r="C1204" s="526">
        <v>0</v>
      </c>
      <c r="D1204" s="526">
        <v>0</v>
      </c>
      <c r="E1204" s="373"/>
      <c r="F1204" s="340" t="str">
        <f t="shared" si="43"/>
        <v>否</v>
      </c>
      <c r="G1204" s="220" t="str">
        <f t="shared" si="44"/>
        <v>项</v>
      </c>
    </row>
    <row r="1205" ht="36" customHeight="1" spans="1:7">
      <c r="A1205" s="501" t="s">
        <v>2171</v>
      </c>
      <c r="B1205" s="502" t="s">
        <v>2172</v>
      </c>
      <c r="C1205" s="526">
        <v>794</v>
      </c>
      <c r="D1205" s="526">
        <v>600</v>
      </c>
      <c r="E1205" s="373">
        <f>D1205/C1205-1</f>
        <v>-0.244</v>
      </c>
      <c r="F1205" s="340" t="str">
        <f t="shared" si="43"/>
        <v>是</v>
      </c>
      <c r="G1205" s="220" t="str">
        <f t="shared" si="44"/>
        <v>项</v>
      </c>
    </row>
    <row r="1206" ht="36" customHeight="1" spans="1:7">
      <c r="A1206" s="501" t="s">
        <v>2173</v>
      </c>
      <c r="B1206" s="502" t="s">
        <v>2174</v>
      </c>
      <c r="C1206" s="526">
        <v>0</v>
      </c>
      <c r="D1206" s="526">
        <v>0</v>
      </c>
      <c r="E1206" s="373"/>
      <c r="F1206" s="340" t="str">
        <f t="shared" si="43"/>
        <v>否</v>
      </c>
      <c r="G1206" s="220" t="str">
        <f t="shared" si="44"/>
        <v>项</v>
      </c>
    </row>
    <row r="1207" ht="36" customHeight="1" spans="1:7">
      <c r="A1207" s="501" t="s">
        <v>2175</v>
      </c>
      <c r="B1207" s="502" t="s">
        <v>2176</v>
      </c>
      <c r="C1207" s="526">
        <v>31</v>
      </c>
      <c r="D1207" s="526">
        <v>22</v>
      </c>
      <c r="E1207" s="373">
        <f>D1207/C1207-1</f>
        <v>-0.29</v>
      </c>
      <c r="F1207" s="340" t="str">
        <f t="shared" si="43"/>
        <v>是</v>
      </c>
      <c r="G1207" s="220" t="str">
        <f t="shared" si="44"/>
        <v>项</v>
      </c>
    </row>
    <row r="1208" ht="36" customHeight="1" spans="1:7">
      <c r="A1208" s="501" t="s">
        <v>2177</v>
      </c>
      <c r="B1208" s="502" t="s">
        <v>2178</v>
      </c>
      <c r="C1208" s="526">
        <v>0</v>
      </c>
      <c r="D1208" s="526">
        <v>0</v>
      </c>
      <c r="E1208" s="373"/>
      <c r="F1208" s="340" t="str">
        <f t="shared" si="43"/>
        <v>否</v>
      </c>
      <c r="G1208" s="220" t="str">
        <f t="shared" si="44"/>
        <v>项</v>
      </c>
    </row>
    <row r="1209" ht="36" customHeight="1" spans="1:7">
      <c r="A1209" s="501" t="s">
        <v>2179</v>
      </c>
      <c r="B1209" s="502" t="s">
        <v>2180</v>
      </c>
      <c r="C1209" s="526">
        <v>0</v>
      </c>
      <c r="D1209" s="526">
        <v>0</v>
      </c>
      <c r="E1209" s="373"/>
      <c r="F1209" s="340" t="str">
        <f t="shared" si="43"/>
        <v>否</v>
      </c>
      <c r="G1209" s="220" t="str">
        <f t="shared" si="44"/>
        <v>项</v>
      </c>
    </row>
    <row r="1210" ht="36" customHeight="1" spans="1:7">
      <c r="A1210" s="501" t="s">
        <v>2181</v>
      </c>
      <c r="B1210" s="502" t="s">
        <v>2182</v>
      </c>
      <c r="C1210" s="526">
        <v>1350</v>
      </c>
      <c r="D1210" s="526">
        <v>1569</v>
      </c>
      <c r="E1210" s="373">
        <f>D1210/C1210-1</f>
        <v>0.162</v>
      </c>
      <c r="F1210" s="340" t="str">
        <f t="shared" si="43"/>
        <v>是</v>
      </c>
      <c r="G1210" s="220" t="str">
        <f t="shared" si="44"/>
        <v>项</v>
      </c>
    </row>
    <row r="1211" ht="36" customHeight="1" spans="1:7">
      <c r="A1211" s="501" t="s">
        <v>2183</v>
      </c>
      <c r="B1211" s="502" t="s">
        <v>2184</v>
      </c>
      <c r="C1211" s="526">
        <v>0</v>
      </c>
      <c r="D1211" s="526">
        <v>0</v>
      </c>
      <c r="E1211" s="373"/>
      <c r="F1211" s="340" t="str">
        <f t="shared" si="43"/>
        <v>否</v>
      </c>
      <c r="G1211" s="220" t="str">
        <f t="shared" si="44"/>
        <v>项</v>
      </c>
    </row>
    <row r="1212" ht="36" customHeight="1" spans="1:7">
      <c r="A1212" s="501" t="s">
        <v>2185</v>
      </c>
      <c r="B1212" s="502" t="s">
        <v>2186</v>
      </c>
      <c r="C1212" s="526">
        <v>4</v>
      </c>
      <c r="D1212" s="526">
        <v>4</v>
      </c>
      <c r="E1212" s="373">
        <f>D1212/C1212-1</f>
        <v>0</v>
      </c>
      <c r="F1212" s="340" t="str">
        <f t="shared" si="43"/>
        <v>是</v>
      </c>
      <c r="G1212" s="220" t="str">
        <f t="shared" si="44"/>
        <v>项</v>
      </c>
    </row>
    <row r="1213" ht="36" customHeight="1" spans="1:7">
      <c r="A1213" s="498" t="s">
        <v>2187</v>
      </c>
      <c r="B1213" s="499" t="s">
        <v>2188</v>
      </c>
      <c r="C1213" s="512">
        <f>SUM(C1214:C1216)</f>
        <v>4370</v>
      </c>
      <c r="D1213" s="512">
        <f>SUM(D1214:D1216)</f>
        <v>4216</v>
      </c>
      <c r="E1213" s="373">
        <f>D1213/C1213-1</f>
        <v>-0.035</v>
      </c>
      <c r="F1213" s="340" t="str">
        <f t="shared" si="43"/>
        <v>是</v>
      </c>
      <c r="G1213" s="220" t="str">
        <f t="shared" si="44"/>
        <v>款</v>
      </c>
    </row>
    <row r="1214" ht="36" customHeight="1" spans="1:7">
      <c r="A1214" s="501" t="s">
        <v>2189</v>
      </c>
      <c r="B1214" s="502" t="s">
        <v>2190</v>
      </c>
      <c r="C1214" s="526">
        <v>4370</v>
      </c>
      <c r="D1214" s="526">
        <v>4216</v>
      </c>
      <c r="E1214" s="373">
        <f>D1214/C1214-1</f>
        <v>-0.035</v>
      </c>
      <c r="F1214" s="340" t="str">
        <f t="shared" si="43"/>
        <v>是</v>
      </c>
      <c r="G1214" s="220" t="str">
        <f t="shared" si="44"/>
        <v>项</v>
      </c>
    </row>
    <row r="1215" ht="36" customHeight="1" spans="1:7">
      <c r="A1215" s="501" t="s">
        <v>2191</v>
      </c>
      <c r="B1215" s="502" t="s">
        <v>2192</v>
      </c>
      <c r="C1215" s="511">
        <v>0</v>
      </c>
      <c r="D1215" s="511">
        <v>0</v>
      </c>
      <c r="E1215" s="373"/>
      <c r="F1215" s="340" t="str">
        <f t="shared" si="43"/>
        <v>否</v>
      </c>
      <c r="G1215" s="220" t="str">
        <f t="shared" si="44"/>
        <v>项</v>
      </c>
    </row>
    <row r="1216" ht="36" customHeight="1" spans="1:7">
      <c r="A1216" s="501" t="s">
        <v>2193</v>
      </c>
      <c r="B1216" s="502" t="s">
        <v>2194</v>
      </c>
      <c r="C1216" s="511"/>
      <c r="D1216" s="511"/>
      <c r="E1216" s="373"/>
      <c r="F1216" s="340" t="str">
        <f t="shared" si="43"/>
        <v>否</v>
      </c>
      <c r="G1216" s="220" t="str">
        <f t="shared" si="44"/>
        <v>项</v>
      </c>
    </row>
    <row r="1217" ht="36" customHeight="1" spans="1:7">
      <c r="A1217" s="498" t="s">
        <v>2195</v>
      </c>
      <c r="B1217" s="499" t="s">
        <v>2196</v>
      </c>
      <c r="C1217" s="500"/>
      <c r="D1217" s="500"/>
      <c r="E1217" s="373"/>
      <c r="F1217" s="340" t="str">
        <f t="shared" si="43"/>
        <v>否</v>
      </c>
      <c r="G1217" s="220" t="str">
        <f t="shared" si="44"/>
        <v>款</v>
      </c>
    </row>
    <row r="1218" ht="36" customHeight="1" spans="1:7">
      <c r="A1218" s="501" t="s">
        <v>2197</v>
      </c>
      <c r="B1218" s="502" t="s">
        <v>2198</v>
      </c>
      <c r="C1218" s="511">
        <v>0</v>
      </c>
      <c r="D1218" s="511">
        <v>0</v>
      </c>
      <c r="E1218" s="373"/>
      <c r="F1218" s="340" t="str">
        <f t="shared" si="43"/>
        <v>否</v>
      </c>
      <c r="G1218" s="220" t="str">
        <f t="shared" si="44"/>
        <v>项</v>
      </c>
    </row>
    <row r="1219" ht="36" customHeight="1" spans="1:7">
      <c r="A1219" s="501" t="s">
        <v>2199</v>
      </c>
      <c r="B1219" s="502" t="s">
        <v>2200</v>
      </c>
      <c r="C1219" s="511"/>
      <c r="D1219" s="511"/>
      <c r="E1219" s="373"/>
      <c r="F1219" s="340" t="str">
        <f t="shared" si="43"/>
        <v>否</v>
      </c>
      <c r="G1219" s="220" t="str">
        <f t="shared" si="44"/>
        <v>项</v>
      </c>
    </row>
    <row r="1220" ht="36" customHeight="1" spans="1:7">
      <c r="A1220" s="501" t="s">
        <v>2201</v>
      </c>
      <c r="B1220" s="502" t="s">
        <v>2202</v>
      </c>
      <c r="C1220" s="511">
        <v>0</v>
      </c>
      <c r="D1220" s="511">
        <v>0</v>
      </c>
      <c r="E1220" s="373"/>
      <c r="F1220" s="340" t="str">
        <f t="shared" ref="F1220:F1283" si="45">IF(LEN(A1220)=3,"是",IF(B1220&lt;&gt;"",IF(SUM(C1220:D1220)&lt;&gt;0,"是","否"),"是"))</f>
        <v>否</v>
      </c>
      <c r="G1220" s="220" t="str">
        <f t="shared" ref="G1220:G1283" si="46">IF(LEN(A1220)=3,"类",IF(LEN(A1220)=5,"款","项"))</f>
        <v>项</v>
      </c>
    </row>
    <row r="1221" ht="36" customHeight="1" spans="1:7">
      <c r="A1221" s="507" t="s">
        <v>2203</v>
      </c>
      <c r="B1221" s="508" t="s">
        <v>519</v>
      </c>
      <c r="C1221" s="509"/>
      <c r="D1221" s="509"/>
      <c r="E1221" s="373"/>
      <c r="F1221" s="340" t="str">
        <f t="shared" si="45"/>
        <v>否</v>
      </c>
      <c r="G1221" s="220" t="str">
        <f t="shared" si="46"/>
        <v>项</v>
      </c>
    </row>
    <row r="1222" ht="36" customHeight="1" spans="1:7">
      <c r="A1222" s="498" t="s">
        <v>107</v>
      </c>
      <c r="B1222" s="496" t="s">
        <v>108</v>
      </c>
      <c r="C1222" s="519">
        <v>737</v>
      </c>
      <c r="D1222" s="519">
        <v>622</v>
      </c>
      <c r="E1222" s="373">
        <f>D1222/C1222-1</f>
        <v>-0.156</v>
      </c>
      <c r="F1222" s="340" t="str">
        <f t="shared" si="45"/>
        <v>是</v>
      </c>
      <c r="G1222" s="220" t="str">
        <f t="shared" si="46"/>
        <v>类</v>
      </c>
    </row>
    <row r="1223" ht="36" customHeight="1" spans="1:7">
      <c r="A1223" s="498" t="s">
        <v>2204</v>
      </c>
      <c r="B1223" s="499" t="s">
        <v>2205</v>
      </c>
      <c r="C1223" s="512">
        <f>SUM(C1224:C1240)</f>
        <v>637</v>
      </c>
      <c r="D1223" s="512">
        <f>SUM(D1224:D1240)</f>
        <v>622</v>
      </c>
      <c r="E1223" s="373">
        <f>D1223/C1223-1</f>
        <v>-0.024</v>
      </c>
      <c r="F1223" s="340" t="str">
        <f t="shared" si="45"/>
        <v>是</v>
      </c>
      <c r="G1223" s="220" t="str">
        <f t="shared" si="46"/>
        <v>款</v>
      </c>
    </row>
    <row r="1224" ht="36" customHeight="1" spans="1:7">
      <c r="A1224" s="501" t="s">
        <v>2206</v>
      </c>
      <c r="B1224" s="502" t="s">
        <v>139</v>
      </c>
      <c r="C1224" s="512"/>
      <c r="D1224" s="512"/>
      <c r="E1224" s="373"/>
      <c r="F1224" s="340" t="str">
        <f t="shared" si="45"/>
        <v>否</v>
      </c>
      <c r="G1224" s="220" t="str">
        <f t="shared" si="46"/>
        <v>项</v>
      </c>
    </row>
    <row r="1225" ht="36" customHeight="1" spans="1:7">
      <c r="A1225" s="501" t="s">
        <v>2207</v>
      </c>
      <c r="B1225" s="502" t="s">
        <v>141</v>
      </c>
      <c r="C1225" s="526">
        <v>431</v>
      </c>
      <c r="D1225" s="526">
        <v>412</v>
      </c>
      <c r="E1225" s="373">
        <f>D1225/C1225-1</f>
        <v>-0.044</v>
      </c>
      <c r="F1225" s="340" t="str">
        <f t="shared" si="45"/>
        <v>是</v>
      </c>
      <c r="G1225" s="220" t="str">
        <f t="shared" si="46"/>
        <v>项</v>
      </c>
    </row>
    <row r="1226" ht="36" customHeight="1" spans="1:7">
      <c r="A1226" s="501" t="s">
        <v>2208</v>
      </c>
      <c r="B1226" s="502" t="s">
        <v>143</v>
      </c>
      <c r="C1226" s="526">
        <v>0</v>
      </c>
      <c r="D1226" s="526">
        <v>0</v>
      </c>
      <c r="E1226" s="373"/>
      <c r="F1226" s="340" t="str">
        <f t="shared" si="45"/>
        <v>否</v>
      </c>
      <c r="G1226" s="220" t="str">
        <f t="shared" si="46"/>
        <v>项</v>
      </c>
    </row>
    <row r="1227" ht="36" customHeight="1" spans="1:7">
      <c r="A1227" s="501" t="s">
        <v>2209</v>
      </c>
      <c r="B1227" s="502" t="s">
        <v>2210</v>
      </c>
      <c r="C1227" s="526">
        <v>0</v>
      </c>
      <c r="D1227" s="526">
        <v>0</v>
      </c>
      <c r="E1227" s="373"/>
      <c r="F1227" s="340" t="str">
        <f t="shared" si="45"/>
        <v>否</v>
      </c>
      <c r="G1227" s="220" t="str">
        <f t="shared" si="46"/>
        <v>项</v>
      </c>
    </row>
    <row r="1228" ht="36" customHeight="1" spans="1:7">
      <c r="A1228" s="501" t="s">
        <v>2211</v>
      </c>
      <c r="B1228" s="502" t="s">
        <v>2212</v>
      </c>
      <c r="C1228" s="526">
        <v>0</v>
      </c>
      <c r="D1228" s="526">
        <v>0</v>
      </c>
      <c r="E1228" s="373"/>
      <c r="F1228" s="340" t="str">
        <f t="shared" si="45"/>
        <v>否</v>
      </c>
      <c r="G1228" s="220" t="str">
        <f t="shared" si="46"/>
        <v>项</v>
      </c>
    </row>
    <row r="1229" ht="36" customHeight="1" spans="1:7">
      <c r="A1229" s="501" t="s">
        <v>2213</v>
      </c>
      <c r="B1229" s="502" t="s">
        <v>2214</v>
      </c>
      <c r="C1229" s="526">
        <v>0</v>
      </c>
      <c r="D1229" s="526">
        <v>0</v>
      </c>
      <c r="E1229" s="373"/>
      <c r="F1229" s="340" t="str">
        <f t="shared" si="45"/>
        <v>否</v>
      </c>
      <c r="G1229" s="220" t="str">
        <f t="shared" si="46"/>
        <v>项</v>
      </c>
    </row>
    <row r="1230" ht="36" customHeight="1" spans="1:7">
      <c r="A1230" s="501" t="s">
        <v>2215</v>
      </c>
      <c r="B1230" s="502" t="s">
        <v>2216</v>
      </c>
      <c r="C1230" s="526">
        <v>0</v>
      </c>
      <c r="D1230" s="526">
        <v>0</v>
      </c>
      <c r="E1230" s="373"/>
      <c r="F1230" s="340" t="str">
        <f t="shared" si="45"/>
        <v>否</v>
      </c>
      <c r="G1230" s="220" t="str">
        <f t="shared" si="46"/>
        <v>项</v>
      </c>
    </row>
    <row r="1231" ht="36" customHeight="1" spans="1:7">
      <c r="A1231" s="501" t="s">
        <v>2217</v>
      </c>
      <c r="B1231" s="502" t="s">
        <v>2218</v>
      </c>
      <c r="C1231" s="526">
        <v>1</v>
      </c>
      <c r="D1231" s="526">
        <v>1</v>
      </c>
      <c r="E1231" s="373">
        <f>D1231/C1231-1</f>
        <v>0</v>
      </c>
      <c r="F1231" s="340" t="str">
        <f t="shared" si="45"/>
        <v>是</v>
      </c>
      <c r="G1231" s="220" t="str">
        <f t="shared" si="46"/>
        <v>项</v>
      </c>
    </row>
    <row r="1232" ht="36" customHeight="1" spans="1:7">
      <c r="A1232" s="501" t="s">
        <v>2219</v>
      </c>
      <c r="B1232" s="502" t="s">
        <v>2220</v>
      </c>
      <c r="C1232" s="526">
        <v>0</v>
      </c>
      <c r="D1232" s="526">
        <v>0</v>
      </c>
      <c r="E1232" s="373"/>
      <c r="F1232" s="340" t="str">
        <f t="shared" si="45"/>
        <v>否</v>
      </c>
      <c r="G1232" s="220" t="str">
        <f t="shared" si="46"/>
        <v>项</v>
      </c>
    </row>
    <row r="1233" ht="36" customHeight="1" spans="1:7">
      <c r="A1233" s="501" t="s">
        <v>2221</v>
      </c>
      <c r="B1233" s="502" t="s">
        <v>2222</v>
      </c>
      <c r="C1233" s="526">
        <v>0</v>
      </c>
      <c r="D1233" s="526">
        <v>0</v>
      </c>
      <c r="E1233" s="373"/>
      <c r="F1233" s="340" t="str">
        <f t="shared" si="45"/>
        <v>否</v>
      </c>
      <c r="G1233" s="220" t="str">
        <f t="shared" si="46"/>
        <v>项</v>
      </c>
    </row>
    <row r="1234" ht="36" customHeight="1" spans="1:7">
      <c r="A1234" s="501" t="s">
        <v>2223</v>
      </c>
      <c r="B1234" s="502" t="s">
        <v>2224</v>
      </c>
      <c r="C1234" s="526">
        <v>109</v>
      </c>
      <c r="D1234" s="526">
        <v>109</v>
      </c>
      <c r="E1234" s="373">
        <f>D1234/C1234-1</f>
        <v>0</v>
      </c>
      <c r="F1234" s="340" t="str">
        <f t="shared" si="45"/>
        <v>是</v>
      </c>
      <c r="G1234" s="220" t="str">
        <f t="shared" si="46"/>
        <v>项</v>
      </c>
    </row>
    <row r="1235" ht="36" customHeight="1" spans="1:7">
      <c r="A1235" s="501" t="s">
        <v>2225</v>
      </c>
      <c r="B1235" s="502" t="s">
        <v>2226</v>
      </c>
      <c r="C1235" s="526">
        <v>0</v>
      </c>
      <c r="D1235" s="526">
        <v>0</v>
      </c>
      <c r="E1235" s="373"/>
      <c r="F1235" s="340" t="str">
        <f t="shared" si="45"/>
        <v>否</v>
      </c>
      <c r="G1235" s="220" t="str">
        <f t="shared" si="46"/>
        <v>项</v>
      </c>
    </row>
    <row r="1236" ht="36" customHeight="1" spans="1:7">
      <c r="A1236" s="504">
        <v>2220119</v>
      </c>
      <c r="B1236" s="532" t="s">
        <v>2227</v>
      </c>
      <c r="C1236" s="526">
        <v>0</v>
      </c>
      <c r="D1236" s="526">
        <v>0</v>
      </c>
      <c r="E1236" s="373"/>
      <c r="F1236" s="340" t="str">
        <f t="shared" si="45"/>
        <v>否</v>
      </c>
      <c r="G1236" s="220" t="str">
        <f t="shared" si="46"/>
        <v>项</v>
      </c>
    </row>
    <row r="1237" ht="36" customHeight="1" spans="1:7">
      <c r="A1237" s="504">
        <v>2220120</v>
      </c>
      <c r="B1237" s="532" t="s">
        <v>2228</v>
      </c>
      <c r="C1237" s="526">
        <v>0</v>
      </c>
      <c r="D1237" s="526">
        <v>0</v>
      </c>
      <c r="E1237" s="373"/>
      <c r="F1237" s="340" t="str">
        <f t="shared" si="45"/>
        <v>否</v>
      </c>
      <c r="G1237" s="220" t="str">
        <f t="shared" si="46"/>
        <v>项</v>
      </c>
    </row>
    <row r="1238" ht="36" customHeight="1" spans="1:7">
      <c r="A1238" s="504">
        <v>2220121</v>
      </c>
      <c r="B1238" s="532" t="s">
        <v>2229</v>
      </c>
      <c r="C1238" s="526">
        <v>5</v>
      </c>
      <c r="D1238" s="526">
        <v>0</v>
      </c>
      <c r="E1238" s="373">
        <f>D1238/C1238-1</f>
        <v>-1</v>
      </c>
      <c r="F1238" s="340" t="str">
        <f t="shared" si="45"/>
        <v>是</v>
      </c>
      <c r="G1238" s="220" t="str">
        <f t="shared" si="46"/>
        <v>项</v>
      </c>
    </row>
    <row r="1239" ht="36" customHeight="1" spans="1:7">
      <c r="A1239" s="501" t="s">
        <v>2230</v>
      </c>
      <c r="B1239" s="502" t="s">
        <v>157</v>
      </c>
      <c r="C1239" s="526">
        <v>0</v>
      </c>
      <c r="D1239" s="526">
        <v>0</v>
      </c>
      <c r="E1239" s="373"/>
      <c r="F1239" s="340" t="str">
        <f t="shared" si="45"/>
        <v>否</v>
      </c>
      <c r="G1239" s="220" t="str">
        <f t="shared" si="46"/>
        <v>项</v>
      </c>
    </row>
    <row r="1240" ht="36" customHeight="1" spans="1:7">
      <c r="A1240" s="501" t="s">
        <v>2231</v>
      </c>
      <c r="B1240" s="502" t="s">
        <v>2232</v>
      </c>
      <c r="C1240" s="526">
        <v>91</v>
      </c>
      <c r="D1240" s="526">
        <v>100</v>
      </c>
      <c r="E1240" s="373">
        <f>D1240/C1240-1</f>
        <v>0.099</v>
      </c>
      <c r="F1240" s="340" t="str">
        <f t="shared" si="45"/>
        <v>是</v>
      </c>
      <c r="G1240" s="220" t="str">
        <f t="shared" si="46"/>
        <v>项</v>
      </c>
    </row>
    <row r="1241" ht="36" customHeight="1" spans="1:7">
      <c r="A1241" s="498" t="s">
        <v>2233</v>
      </c>
      <c r="B1241" s="499" t="s">
        <v>2234</v>
      </c>
      <c r="C1241" s="500"/>
      <c r="D1241" s="500"/>
      <c r="E1241" s="373"/>
      <c r="F1241" s="340" t="str">
        <f t="shared" si="45"/>
        <v>否</v>
      </c>
      <c r="G1241" s="220" t="str">
        <f t="shared" si="46"/>
        <v>款</v>
      </c>
    </row>
    <row r="1242" ht="36" customHeight="1" spans="1:7">
      <c r="A1242" s="501" t="s">
        <v>2235</v>
      </c>
      <c r="B1242" s="502" t="s">
        <v>139</v>
      </c>
      <c r="C1242" s="511">
        <v>0</v>
      </c>
      <c r="D1242" s="511">
        <v>0</v>
      </c>
      <c r="E1242" s="373"/>
      <c r="F1242" s="340" t="str">
        <f t="shared" si="45"/>
        <v>否</v>
      </c>
      <c r="G1242" s="220" t="str">
        <f t="shared" si="46"/>
        <v>项</v>
      </c>
    </row>
    <row r="1243" ht="36" customHeight="1" spans="1:7">
      <c r="A1243" s="501" t="s">
        <v>2236</v>
      </c>
      <c r="B1243" s="502" t="s">
        <v>141</v>
      </c>
      <c r="C1243" s="511">
        <v>0</v>
      </c>
      <c r="D1243" s="511">
        <v>0</v>
      </c>
      <c r="E1243" s="373"/>
      <c r="F1243" s="340" t="str">
        <f t="shared" si="45"/>
        <v>否</v>
      </c>
      <c r="G1243" s="220" t="str">
        <f t="shared" si="46"/>
        <v>项</v>
      </c>
    </row>
    <row r="1244" ht="36" customHeight="1" spans="1:7">
      <c r="A1244" s="501" t="s">
        <v>2237</v>
      </c>
      <c r="B1244" s="502" t="s">
        <v>143</v>
      </c>
      <c r="C1244" s="511">
        <v>0</v>
      </c>
      <c r="D1244" s="511">
        <v>0</v>
      </c>
      <c r="E1244" s="373"/>
      <c r="F1244" s="340" t="str">
        <f t="shared" si="45"/>
        <v>否</v>
      </c>
      <c r="G1244" s="220" t="str">
        <f t="shared" si="46"/>
        <v>项</v>
      </c>
    </row>
    <row r="1245" ht="36" customHeight="1" spans="1:7">
      <c r="A1245" s="501" t="s">
        <v>2238</v>
      </c>
      <c r="B1245" s="502" t="s">
        <v>2239</v>
      </c>
      <c r="C1245" s="511">
        <v>0</v>
      </c>
      <c r="D1245" s="511">
        <v>0</v>
      </c>
      <c r="E1245" s="373"/>
      <c r="F1245" s="340" t="str">
        <f t="shared" si="45"/>
        <v>否</v>
      </c>
      <c r="G1245" s="220" t="str">
        <f t="shared" si="46"/>
        <v>项</v>
      </c>
    </row>
    <row r="1246" ht="36" customHeight="1" spans="1:7">
      <c r="A1246" s="501" t="s">
        <v>2240</v>
      </c>
      <c r="B1246" s="502" t="s">
        <v>2241</v>
      </c>
      <c r="C1246" s="511">
        <v>0</v>
      </c>
      <c r="D1246" s="511">
        <v>0</v>
      </c>
      <c r="E1246" s="373"/>
      <c r="F1246" s="340" t="str">
        <f t="shared" si="45"/>
        <v>否</v>
      </c>
      <c r="G1246" s="220" t="str">
        <f t="shared" si="46"/>
        <v>项</v>
      </c>
    </row>
    <row r="1247" ht="36" customHeight="1" spans="1:7">
      <c r="A1247" s="501" t="s">
        <v>2242</v>
      </c>
      <c r="B1247" s="502" t="s">
        <v>2243</v>
      </c>
      <c r="C1247" s="511">
        <v>0</v>
      </c>
      <c r="D1247" s="511">
        <v>0</v>
      </c>
      <c r="E1247" s="373"/>
      <c r="F1247" s="340" t="str">
        <f t="shared" si="45"/>
        <v>否</v>
      </c>
      <c r="G1247" s="220" t="str">
        <f t="shared" si="46"/>
        <v>项</v>
      </c>
    </row>
    <row r="1248" ht="36" customHeight="1" spans="1:7">
      <c r="A1248" s="501" t="s">
        <v>2244</v>
      </c>
      <c r="B1248" s="502" t="s">
        <v>2245</v>
      </c>
      <c r="C1248" s="511">
        <v>0</v>
      </c>
      <c r="D1248" s="511">
        <v>0</v>
      </c>
      <c r="E1248" s="373"/>
      <c r="F1248" s="340" t="str">
        <f t="shared" si="45"/>
        <v>否</v>
      </c>
      <c r="G1248" s="220" t="str">
        <f t="shared" si="46"/>
        <v>项</v>
      </c>
    </row>
    <row r="1249" ht="36" customHeight="1" spans="1:7">
      <c r="A1249" s="501" t="s">
        <v>2246</v>
      </c>
      <c r="B1249" s="502" t="s">
        <v>2247</v>
      </c>
      <c r="C1249" s="511">
        <v>0</v>
      </c>
      <c r="D1249" s="511">
        <v>0</v>
      </c>
      <c r="E1249" s="373"/>
      <c r="F1249" s="340" t="str">
        <f t="shared" si="45"/>
        <v>否</v>
      </c>
      <c r="G1249" s="220" t="str">
        <f t="shared" si="46"/>
        <v>项</v>
      </c>
    </row>
    <row r="1250" ht="36" customHeight="1" spans="1:7">
      <c r="A1250" s="501" t="s">
        <v>2248</v>
      </c>
      <c r="B1250" s="502" t="s">
        <v>2249</v>
      </c>
      <c r="C1250" s="511">
        <v>0</v>
      </c>
      <c r="D1250" s="511">
        <v>0</v>
      </c>
      <c r="E1250" s="373"/>
      <c r="F1250" s="340" t="str">
        <f t="shared" si="45"/>
        <v>否</v>
      </c>
      <c r="G1250" s="220" t="str">
        <f t="shared" si="46"/>
        <v>项</v>
      </c>
    </row>
    <row r="1251" ht="36" customHeight="1" spans="1:7">
      <c r="A1251" s="501" t="s">
        <v>2250</v>
      </c>
      <c r="B1251" s="502" t="s">
        <v>2251</v>
      </c>
      <c r="C1251" s="511">
        <v>0</v>
      </c>
      <c r="D1251" s="511">
        <v>0</v>
      </c>
      <c r="E1251" s="373"/>
      <c r="F1251" s="340" t="str">
        <f t="shared" si="45"/>
        <v>否</v>
      </c>
      <c r="G1251" s="220" t="str">
        <f t="shared" si="46"/>
        <v>项</v>
      </c>
    </row>
    <row r="1252" ht="36" customHeight="1" spans="1:7">
      <c r="A1252" s="501" t="s">
        <v>2252</v>
      </c>
      <c r="B1252" s="502" t="s">
        <v>2253</v>
      </c>
      <c r="C1252" s="511">
        <v>0</v>
      </c>
      <c r="D1252" s="511">
        <v>0</v>
      </c>
      <c r="E1252" s="373"/>
      <c r="F1252" s="340" t="str">
        <f t="shared" si="45"/>
        <v>否</v>
      </c>
      <c r="G1252" s="220" t="str">
        <f t="shared" si="46"/>
        <v>项</v>
      </c>
    </row>
    <row r="1253" ht="36" customHeight="1" spans="1:7">
      <c r="A1253" s="501" t="s">
        <v>2254</v>
      </c>
      <c r="B1253" s="502" t="s">
        <v>157</v>
      </c>
      <c r="C1253" s="511"/>
      <c r="D1253" s="511"/>
      <c r="E1253" s="373"/>
      <c r="F1253" s="340" t="str">
        <f t="shared" si="45"/>
        <v>否</v>
      </c>
      <c r="G1253" s="220" t="str">
        <f t="shared" si="46"/>
        <v>项</v>
      </c>
    </row>
    <row r="1254" ht="36" customHeight="1" spans="1:7">
      <c r="A1254" s="501" t="s">
        <v>2255</v>
      </c>
      <c r="B1254" s="502" t="s">
        <v>2256</v>
      </c>
      <c r="C1254" s="511"/>
      <c r="D1254" s="511"/>
      <c r="E1254" s="373"/>
      <c r="F1254" s="340" t="str">
        <f t="shared" si="45"/>
        <v>否</v>
      </c>
      <c r="G1254" s="220" t="str">
        <f t="shared" si="46"/>
        <v>项</v>
      </c>
    </row>
    <row r="1255" ht="36" customHeight="1" spans="1:7">
      <c r="A1255" s="498" t="s">
        <v>2257</v>
      </c>
      <c r="B1255" s="499" t="s">
        <v>2258</v>
      </c>
      <c r="C1255" s="500">
        <f>SUM(C1256:C1260)</f>
        <v>0</v>
      </c>
      <c r="D1255" s="500">
        <f>SUM(D1256:D1260)</f>
        <v>0</v>
      </c>
      <c r="E1255" s="373"/>
      <c r="F1255" s="340" t="str">
        <f t="shared" si="45"/>
        <v>否</v>
      </c>
      <c r="G1255" s="220" t="str">
        <f t="shared" si="46"/>
        <v>款</v>
      </c>
    </row>
    <row r="1256" ht="36" customHeight="1" spans="1:7">
      <c r="A1256" s="501" t="s">
        <v>2259</v>
      </c>
      <c r="B1256" s="502" t="s">
        <v>2260</v>
      </c>
      <c r="C1256" s="511">
        <v>0</v>
      </c>
      <c r="D1256" s="511">
        <v>0</v>
      </c>
      <c r="E1256" s="373"/>
      <c r="F1256" s="340" t="str">
        <f t="shared" si="45"/>
        <v>否</v>
      </c>
      <c r="G1256" s="220" t="str">
        <f t="shared" si="46"/>
        <v>项</v>
      </c>
    </row>
    <row r="1257" ht="36" customHeight="1" spans="1:7">
      <c r="A1257" s="501" t="s">
        <v>2261</v>
      </c>
      <c r="B1257" s="502" t="s">
        <v>2262</v>
      </c>
      <c r="C1257" s="511">
        <v>0</v>
      </c>
      <c r="D1257" s="511">
        <v>0</v>
      </c>
      <c r="E1257" s="373"/>
      <c r="F1257" s="340" t="str">
        <f t="shared" si="45"/>
        <v>否</v>
      </c>
      <c r="G1257" s="220" t="str">
        <f t="shared" si="46"/>
        <v>项</v>
      </c>
    </row>
    <row r="1258" ht="36" customHeight="1" spans="1:7">
      <c r="A1258" s="501" t="s">
        <v>2263</v>
      </c>
      <c r="B1258" s="502" t="s">
        <v>2264</v>
      </c>
      <c r="C1258" s="511">
        <v>0</v>
      </c>
      <c r="D1258" s="511">
        <v>0</v>
      </c>
      <c r="E1258" s="373"/>
      <c r="F1258" s="340" t="str">
        <f t="shared" si="45"/>
        <v>否</v>
      </c>
      <c r="G1258" s="220" t="str">
        <f t="shared" si="46"/>
        <v>项</v>
      </c>
    </row>
    <row r="1259" ht="36" customHeight="1" spans="1:7">
      <c r="A1259" s="504">
        <v>2220305</v>
      </c>
      <c r="B1259" s="532" t="s">
        <v>2265</v>
      </c>
      <c r="C1259" s="511">
        <v>0</v>
      </c>
      <c r="D1259" s="511">
        <v>0</v>
      </c>
      <c r="E1259" s="373"/>
      <c r="F1259" s="340" t="str">
        <f t="shared" si="45"/>
        <v>否</v>
      </c>
      <c r="G1259" s="220" t="str">
        <f t="shared" si="46"/>
        <v>项</v>
      </c>
    </row>
    <row r="1260" ht="36" customHeight="1" spans="1:7">
      <c r="A1260" s="501" t="s">
        <v>2266</v>
      </c>
      <c r="B1260" s="502" t="s">
        <v>2267</v>
      </c>
      <c r="C1260" s="511">
        <v>0</v>
      </c>
      <c r="D1260" s="511">
        <v>0</v>
      </c>
      <c r="E1260" s="373"/>
      <c r="F1260" s="340" t="str">
        <f t="shared" si="45"/>
        <v>否</v>
      </c>
      <c r="G1260" s="220" t="str">
        <f t="shared" si="46"/>
        <v>项</v>
      </c>
    </row>
    <row r="1261" ht="36" customHeight="1" spans="1:7">
      <c r="A1261" s="498" t="s">
        <v>2268</v>
      </c>
      <c r="B1261" s="499" t="s">
        <v>2269</v>
      </c>
      <c r="C1261" s="500">
        <f>SUM(C1262:C1266)</f>
        <v>0</v>
      </c>
      <c r="D1261" s="500">
        <f>SUM(D1262:D1266)</f>
        <v>0</v>
      </c>
      <c r="E1261" s="373"/>
      <c r="F1261" s="340" t="str">
        <f t="shared" si="45"/>
        <v>否</v>
      </c>
      <c r="G1261" s="220" t="str">
        <f t="shared" si="46"/>
        <v>款</v>
      </c>
    </row>
    <row r="1262" ht="36" customHeight="1" spans="1:7">
      <c r="A1262" s="501" t="s">
        <v>2270</v>
      </c>
      <c r="B1262" s="502" t="s">
        <v>2271</v>
      </c>
      <c r="C1262" s="511">
        <v>0</v>
      </c>
      <c r="D1262" s="511">
        <v>0</v>
      </c>
      <c r="E1262" s="373"/>
      <c r="F1262" s="340" t="str">
        <f t="shared" si="45"/>
        <v>否</v>
      </c>
      <c r="G1262" s="220" t="str">
        <f t="shared" si="46"/>
        <v>项</v>
      </c>
    </row>
    <row r="1263" ht="36" customHeight="1" spans="1:7">
      <c r="A1263" s="501" t="s">
        <v>2272</v>
      </c>
      <c r="B1263" s="502" t="s">
        <v>2273</v>
      </c>
      <c r="C1263" s="511">
        <v>0</v>
      </c>
      <c r="D1263" s="511">
        <v>0</v>
      </c>
      <c r="E1263" s="373"/>
      <c r="F1263" s="340" t="str">
        <f t="shared" si="45"/>
        <v>否</v>
      </c>
      <c r="G1263" s="220" t="str">
        <f t="shared" si="46"/>
        <v>项</v>
      </c>
    </row>
    <row r="1264" ht="36" customHeight="1" spans="1:7">
      <c r="A1264" s="501" t="s">
        <v>2274</v>
      </c>
      <c r="B1264" s="502" t="s">
        <v>2275</v>
      </c>
      <c r="C1264" s="511">
        <v>0</v>
      </c>
      <c r="D1264" s="511">
        <v>0</v>
      </c>
      <c r="E1264" s="373"/>
      <c r="F1264" s="340" t="str">
        <f t="shared" si="45"/>
        <v>否</v>
      </c>
      <c r="G1264" s="220" t="str">
        <f t="shared" si="46"/>
        <v>项</v>
      </c>
    </row>
    <row r="1265" ht="36" customHeight="1" spans="1:7">
      <c r="A1265" s="501" t="s">
        <v>2276</v>
      </c>
      <c r="B1265" s="502" t="s">
        <v>2277</v>
      </c>
      <c r="C1265" s="511">
        <v>0</v>
      </c>
      <c r="D1265" s="511">
        <v>0</v>
      </c>
      <c r="E1265" s="373"/>
      <c r="F1265" s="340" t="str">
        <f t="shared" si="45"/>
        <v>否</v>
      </c>
      <c r="G1265" s="220" t="str">
        <f t="shared" si="46"/>
        <v>项</v>
      </c>
    </row>
    <row r="1266" ht="36" customHeight="1" spans="1:7">
      <c r="A1266" s="501" t="s">
        <v>2278</v>
      </c>
      <c r="B1266" s="502" t="s">
        <v>2279</v>
      </c>
      <c r="C1266" s="511">
        <v>0</v>
      </c>
      <c r="D1266" s="511">
        <v>0</v>
      </c>
      <c r="E1266" s="373"/>
      <c r="F1266" s="340" t="str">
        <f t="shared" si="45"/>
        <v>否</v>
      </c>
      <c r="G1266" s="220" t="str">
        <f t="shared" si="46"/>
        <v>项</v>
      </c>
    </row>
    <row r="1267" ht="36" customHeight="1" spans="1:7">
      <c r="A1267" s="498" t="s">
        <v>2280</v>
      </c>
      <c r="B1267" s="499" t="s">
        <v>2281</v>
      </c>
      <c r="C1267" s="512">
        <f>SUM(C1268:C1279)</f>
        <v>100</v>
      </c>
      <c r="D1267" s="500"/>
      <c r="E1267" s="373">
        <f>D1267/C1267-1</f>
        <v>-1</v>
      </c>
      <c r="F1267" s="340" t="str">
        <f t="shared" si="45"/>
        <v>是</v>
      </c>
      <c r="G1267" s="220" t="str">
        <f t="shared" si="46"/>
        <v>款</v>
      </c>
    </row>
    <row r="1268" ht="36" customHeight="1" spans="1:7">
      <c r="A1268" s="501" t="s">
        <v>2282</v>
      </c>
      <c r="B1268" s="502" t="s">
        <v>2283</v>
      </c>
      <c r="C1268" s="511">
        <v>0</v>
      </c>
      <c r="D1268" s="511">
        <v>0</v>
      </c>
      <c r="E1268" s="373"/>
      <c r="F1268" s="340" t="str">
        <f t="shared" si="45"/>
        <v>否</v>
      </c>
      <c r="G1268" s="220" t="str">
        <f t="shared" si="46"/>
        <v>项</v>
      </c>
    </row>
    <row r="1269" ht="36" customHeight="1" spans="1:7">
      <c r="A1269" s="501" t="s">
        <v>2284</v>
      </c>
      <c r="B1269" s="502" t="s">
        <v>2285</v>
      </c>
      <c r="C1269" s="511">
        <v>0</v>
      </c>
      <c r="D1269" s="511">
        <v>0</v>
      </c>
      <c r="E1269" s="373"/>
      <c r="F1269" s="340" t="str">
        <f t="shared" si="45"/>
        <v>否</v>
      </c>
      <c r="G1269" s="220" t="str">
        <f t="shared" si="46"/>
        <v>项</v>
      </c>
    </row>
    <row r="1270" ht="36" customHeight="1" spans="1:7">
      <c r="A1270" s="501" t="s">
        <v>2286</v>
      </c>
      <c r="B1270" s="502" t="s">
        <v>2287</v>
      </c>
      <c r="C1270" s="511">
        <v>0</v>
      </c>
      <c r="D1270" s="511">
        <v>0</v>
      </c>
      <c r="E1270" s="373"/>
      <c r="F1270" s="340" t="str">
        <f t="shared" si="45"/>
        <v>否</v>
      </c>
      <c r="G1270" s="220" t="str">
        <f t="shared" si="46"/>
        <v>项</v>
      </c>
    </row>
    <row r="1271" ht="36" customHeight="1" spans="1:7">
      <c r="A1271" s="501" t="s">
        <v>2288</v>
      </c>
      <c r="B1271" s="502" t="s">
        <v>2289</v>
      </c>
      <c r="C1271" s="511">
        <v>0</v>
      </c>
      <c r="D1271" s="511">
        <v>0</v>
      </c>
      <c r="E1271" s="373"/>
      <c r="F1271" s="340" t="str">
        <f t="shared" si="45"/>
        <v>否</v>
      </c>
      <c r="G1271" s="220" t="str">
        <f t="shared" si="46"/>
        <v>项</v>
      </c>
    </row>
    <row r="1272" ht="36" customHeight="1" spans="1:7">
      <c r="A1272" s="501" t="s">
        <v>2290</v>
      </c>
      <c r="B1272" s="502" t="s">
        <v>2291</v>
      </c>
      <c r="C1272" s="511">
        <v>0</v>
      </c>
      <c r="D1272" s="511">
        <v>0</v>
      </c>
      <c r="E1272" s="373"/>
      <c r="F1272" s="340" t="str">
        <f t="shared" si="45"/>
        <v>否</v>
      </c>
      <c r="G1272" s="220" t="str">
        <f t="shared" si="46"/>
        <v>项</v>
      </c>
    </row>
    <row r="1273" ht="36" customHeight="1" spans="1:7">
      <c r="A1273" s="501" t="s">
        <v>2292</v>
      </c>
      <c r="B1273" s="502" t="s">
        <v>2293</v>
      </c>
      <c r="C1273" s="511">
        <v>0</v>
      </c>
      <c r="D1273" s="511">
        <v>0</v>
      </c>
      <c r="E1273" s="373"/>
      <c r="F1273" s="340" t="str">
        <f t="shared" si="45"/>
        <v>否</v>
      </c>
      <c r="G1273" s="220" t="str">
        <f t="shared" si="46"/>
        <v>项</v>
      </c>
    </row>
    <row r="1274" ht="36" customHeight="1" spans="1:7">
      <c r="A1274" s="501" t="s">
        <v>2294</v>
      </c>
      <c r="B1274" s="502" t="s">
        <v>2295</v>
      </c>
      <c r="C1274" s="511">
        <v>0</v>
      </c>
      <c r="D1274" s="511">
        <v>0</v>
      </c>
      <c r="E1274" s="373"/>
      <c r="F1274" s="340" t="str">
        <f t="shared" si="45"/>
        <v>否</v>
      </c>
      <c r="G1274" s="220" t="str">
        <f t="shared" si="46"/>
        <v>项</v>
      </c>
    </row>
    <row r="1275" ht="36" customHeight="1" spans="1:7">
      <c r="A1275" s="501" t="s">
        <v>2296</v>
      </c>
      <c r="B1275" s="502" t="s">
        <v>2297</v>
      </c>
      <c r="C1275" s="511"/>
      <c r="D1275" s="511"/>
      <c r="E1275" s="373"/>
      <c r="F1275" s="340" t="str">
        <f t="shared" si="45"/>
        <v>否</v>
      </c>
      <c r="G1275" s="220" t="str">
        <f t="shared" si="46"/>
        <v>项</v>
      </c>
    </row>
    <row r="1276" ht="36" customHeight="1" spans="1:7">
      <c r="A1276" s="501" t="s">
        <v>2298</v>
      </c>
      <c r="B1276" s="502" t="s">
        <v>2299</v>
      </c>
      <c r="C1276" s="511"/>
      <c r="D1276" s="511"/>
      <c r="E1276" s="373"/>
      <c r="F1276" s="340" t="str">
        <f t="shared" si="45"/>
        <v>否</v>
      </c>
      <c r="G1276" s="220" t="str">
        <f t="shared" si="46"/>
        <v>项</v>
      </c>
    </row>
    <row r="1277" ht="36" customHeight="1" spans="1:7">
      <c r="A1277" s="501" t="s">
        <v>2300</v>
      </c>
      <c r="B1277" s="502" t="s">
        <v>2301</v>
      </c>
      <c r="C1277" s="511">
        <v>0</v>
      </c>
      <c r="D1277" s="511">
        <v>0</v>
      </c>
      <c r="E1277" s="373"/>
      <c r="F1277" s="340" t="str">
        <f t="shared" si="45"/>
        <v>否</v>
      </c>
      <c r="G1277" s="220" t="str">
        <f t="shared" si="46"/>
        <v>项</v>
      </c>
    </row>
    <row r="1278" ht="36" customHeight="1" spans="1:7">
      <c r="A1278" s="367">
        <v>2220511</v>
      </c>
      <c r="B1278" s="502" t="s">
        <v>2302</v>
      </c>
      <c r="C1278" s="526">
        <v>100</v>
      </c>
      <c r="D1278" s="511">
        <v>0</v>
      </c>
      <c r="E1278" s="373">
        <f>D1278/C1278-1</f>
        <v>-1</v>
      </c>
      <c r="F1278" s="340" t="str">
        <f t="shared" si="45"/>
        <v>是</v>
      </c>
      <c r="G1278" s="220" t="str">
        <f t="shared" si="46"/>
        <v>项</v>
      </c>
    </row>
    <row r="1279" ht="36" customHeight="1" spans="1:7">
      <c r="A1279" s="501" t="s">
        <v>2303</v>
      </c>
      <c r="B1279" s="502" t="s">
        <v>2304</v>
      </c>
      <c r="C1279" s="511">
        <v>0</v>
      </c>
      <c r="D1279" s="511">
        <v>0</v>
      </c>
      <c r="E1279" s="373"/>
      <c r="F1279" s="340" t="str">
        <f t="shared" si="45"/>
        <v>否</v>
      </c>
      <c r="G1279" s="220" t="str">
        <f t="shared" si="46"/>
        <v>项</v>
      </c>
    </row>
    <row r="1280" ht="36" customHeight="1" spans="1:7">
      <c r="A1280" s="505" t="s">
        <v>2305</v>
      </c>
      <c r="B1280" s="508" t="s">
        <v>519</v>
      </c>
      <c r="C1280" s="533"/>
      <c r="D1280" s="533"/>
      <c r="E1280" s="373"/>
      <c r="F1280" s="340" t="str">
        <f t="shared" si="45"/>
        <v>否</v>
      </c>
      <c r="G1280" s="220" t="str">
        <f t="shared" si="46"/>
        <v>项</v>
      </c>
    </row>
    <row r="1281" ht="36" customHeight="1" spans="1:7">
      <c r="A1281" s="498" t="s">
        <v>109</v>
      </c>
      <c r="B1281" s="496" t="s">
        <v>110</v>
      </c>
      <c r="C1281" s="519">
        <v>2730</v>
      </c>
      <c r="D1281" s="519">
        <v>2697</v>
      </c>
      <c r="E1281" s="373">
        <f>D1281/C1281-1</f>
        <v>-0.012</v>
      </c>
      <c r="F1281" s="340" t="str">
        <f t="shared" si="45"/>
        <v>是</v>
      </c>
      <c r="G1281" s="220" t="str">
        <f t="shared" si="46"/>
        <v>类</v>
      </c>
    </row>
    <row r="1282" ht="36" customHeight="1" spans="1:7">
      <c r="A1282" s="498" t="s">
        <v>2306</v>
      </c>
      <c r="B1282" s="499" t="s">
        <v>2307</v>
      </c>
      <c r="C1282" s="526">
        <v>540</v>
      </c>
      <c r="D1282" s="526">
        <v>573</v>
      </c>
      <c r="E1282" s="373">
        <f>D1282/C1282-1</f>
        <v>0.061</v>
      </c>
      <c r="F1282" s="340" t="str">
        <f t="shared" si="45"/>
        <v>是</v>
      </c>
      <c r="G1282" s="220" t="str">
        <f t="shared" si="46"/>
        <v>款</v>
      </c>
    </row>
    <row r="1283" ht="36" customHeight="1" spans="1:7">
      <c r="A1283" s="501" t="s">
        <v>2308</v>
      </c>
      <c r="B1283" s="502" t="s">
        <v>139</v>
      </c>
      <c r="C1283" s="526">
        <v>337</v>
      </c>
      <c r="D1283" s="526">
        <v>376</v>
      </c>
      <c r="E1283" s="373">
        <f>D1283/C1283-1</f>
        <v>0.116</v>
      </c>
      <c r="F1283" s="340" t="str">
        <f t="shared" si="45"/>
        <v>是</v>
      </c>
      <c r="G1283" s="220" t="str">
        <f t="shared" si="46"/>
        <v>项</v>
      </c>
    </row>
    <row r="1284" ht="36" customHeight="1" spans="1:7">
      <c r="A1284" s="501" t="s">
        <v>2309</v>
      </c>
      <c r="B1284" s="502" t="s">
        <v>141</v>
      </c>
      <c r="C1284" s="526">
        <v>23</v>
      </c>
      <c r="D1284" s="526">
        <v>23</v>
      </c>
      <c r="E1284" s="373">
        <f>D1284/C1284-1</f>
        <v>0</v>
      </c>
      <c r="F1284" s="340" t="str">
        <f t="shared" ref="F1284:F1347" si="47">IF(LEN(A1284)=3,"是",IF(B1284&lt;&gt;"",IF(SUM(C1284:D1284)&lt;&gt;0,"是","否"),"是"))</f>
        <v>是</v>
      </c>
      <c r="G1284" s="220" t="str">
        <f t="shared" ref="G1284:G1347" si="48">IF(LEN(A1284)=3,"类",IF(LEN(A1284)=5,"款","项"))</f>
        <v>项</v>
      </c>
    </row>
    <row r="1285" ht="36" customHeight="1" spans="1:7">
      <c r="A1285" s="501" t="s">
        <v>2310</v>
      </c>
      <c r="B1285" s="502" t="s">
        <v>143</v>
      </c>
      <c r="C1285" s="526">
        <v>0</v>
      </c>
      <c r="D1285" s="526">
        <v>0</v>
      </c>
      <c r="E1285" s="373"/>
      <c r="F1285" s="340" t="str">
        <f t="shared" si="47"/>
        <v>否</v>
      </c>
      <c r="G1285" s="220" t="str">
        <f t="shared" si="48"/>
        <v>项</v>
      </c>
    </row>
    <row r="1286" ht="36" customHeight="1" spans="1:7">
      <c r="A1286" s="501" t="s">
        <v>2311</v>
      </c>
      <c r="B1286" s="502" t="s">
        <v>2312</v>
      </c>
      <c r="C1286" s="526">
        <v>0</v>
      </c>
      <c r="D1286" s="526">
        <v>0</v>
      </c>
      <c r="E1286" s="373"/>
      <c r="F1286" s="340" t="str">
        <f t="shared" si="47"/>
        <v>否</v>
      </c>
      <c r="G1286" s="220" t="str">
        <f t="shared" si="48"/>
        <v>项</v>
      </c>
    </row>
    <row r="1287" ht="36" customHeight="1" spans="1:7">
      <c r="A1287" s="501" t="s">
        <v>2313</v>
      </c>
      <c r="B1287" s="502" t="s">
        <v>2314</v>
      </c>
      <c r="C1287" s="526">
        <v>0</v>
      </c>
      <c r="D1287" s="526">
        <v>0</v>
      </c>
      <c r="E1287" s="373"/>
      <c r="F1287" s="340" t="str">
        <f t="shared" si="47"/>
        <v>否</v>
      </c>
      <c r="G1287" s="220" t="str">
        <f t="shared" si="48"/>
        <v>项</v>
      </c>
    </row>
    <row r="1288" ht="36" customHeight="1" spans="1:7">
      <c r="A1288" s="501" t="s">
        <v>2315</v>
      </c>
      <c r="B1288" s="502" t="s">
        <v>2316</v>
      </c>
      <c r="C1288" s="526">
        <v>6</v>
      </c>
      <c r="D1288" s="526">
        <v>1</v>
      </c>
      <c r="E1288" s="373">
        <f>D1288/C1288-1</f>
        <v>-0.833</v>
      </c>
      <c r="F1288" s="340" t="str">
        <f t="shared" si="47"/>
        <v>是</v>
      </c>
      <c r="G1288" s="220" t="str">
        <f t="shared" si="48"/>
        <v>项</v>
      </c>
    </row>
    <row r="1289" ht="36" customHeight="1" spans="1:7">
      <c r="A1289" s="501" t="s">
        <v>2317</v>
      </c>
      <c r="B1289" s="502" t="s">
        <v>2318</v>
      </c>
      <c r="C1289" s="526">
        <v>174</v>
      </c>
      <c r="D1289" s="526">
        <v>173</v>
      </c>
      <c r="E1289" s="373">
        <f>D1289/C1289-1</f>
        <v>-0.006</v>
      </c>
      <c r="F1289" s="340" t="str">
        <f t="shared" si="47"/>
        <v>是</v>
      </c>
      <c r="G1289" s="220" t="str">
        <f t="shared" si="48"/>
        <v>项</v>
      </c>
    </row>
    <row r="1290" ht="36" customHeight="1" spans="1:7">
      <c r="A1290" s="501" t="s">
        <v>2319</v>
      </c>
      <c r="B1290" s="502" t="s">
        <v>2320</v>
      </c>
      <c r="C1290" s="526">
        <v>0</v>
      </c>
      <c r="D1290" s="526">
        <v>0</v>
      </c>
      <c r="E1290" s="373"/>
      <c r="F1290" s="340" t="str">
        <f t="shared" si="47"/>
        <v>否</v>
      </c>
      <c r="G1290" s="220" t="str">
        <f t="shared" si="48"/>
        <v>项</v>
      </c>
    </row>
    <row r="1291" ht="36" customHeight="1" spans="1:7">
      <c r="A1291" s="501" t="s">
        <v>2321</v>
      </c>
      <c r="B1291" s="502" t="s">
        <v>2322</v>
      </c>
      <c r="C1291" s="526">
        <v>0</v>
      </c>
      <c r="D1291" s="526">
        <v>0</v>
      </c>
      <c r="E1291" s="373"/>
      <c r="F1291" s="340" t="str">
        <f t="shared" si="47"/>
        <v>否</v>
      </c>
      <c r="G1291" s="220" t="str">
        <f t="shared" si="48"/>
        <v>项</v>
      </c>
    </row>
    <row r="1292" ht="36" customHeight="1" spans="1:7">
      <c r="A1292" s="501" t="s">
        <v>2323</v>
      </c>
      <c r="B1292" s="502" t="s">
        <v>157</v>
      </c>
      <c r="C1292" s="526">
        <v>0</v>
      </c>
      <c r="D1292" s="526">
        <v>0</v>
      </c>
      <c r="E1292" s="373"/>
      <c r="F1292" s="340" t="str">
        <f t="shared" si="47"/>
        <v>否</v>
      </c>
      <c r="G1292" s="220" t="str">
        <f t="shared" si="48"/>
        <v>项</v>
      </c>
    </row>
    <row r="1293" ht="36" customHeight="1" spans="1:7">
      <c r="A1293" s="501" t="s">
        <v>2324</v>
      </c>
      <c r="B1293" s="502" t="s">
        <v>2325</v>
      </c>
      <c r="C1293" s="512">
        <v>0</v>
      </c>
      <c r="D1293" s="512">
        <v>0</v>
      </c>
      <c r="E1293" s="373"/>
      <c r="F1293" s="340" t="str">
        <f t="shared" si="47"/>
        <v>否</v>
      </c>
      <c r="G1293" s="220" t="str">
        <f t="shared" si="48"/>
        <v>项</v>
      </c>
    </row>
    <row r="1294" ht="36" customHeight="1" spans="1:7">
      <c r="A1294" s="498" t="s">
        <v>2326</v>
      </c>
      <c r="B1294" s="499" t="s">
        <v>2327</v>
      </c>
      <c r="C1294" s="526">
        <v>282</v>
      </c>
      <c r="D1294" s="526">
        <v>301</v>
      </c>
      <c r="E1294" s="373">
        <f>D1294/C1294-1</f>
        <v>0.067</v>
      </c>
      <c r="F1294" s="340" t="str">
        <f t="shared" si="47"/>
        <v>是</v>
      </c>
      <c r="G1294" s="220" t="str">
        <f t="shared" si="48"/>
        <v>款</v>
      </c>
    </row>
    <row r="1295" ht="36" customHeight="1" spans="1:7">
      <c r="A1295" s="501" t="s">
        <v>2328</v>
      </c>
      <c r="B1295" s="502" t="s">
        <v>139</v>
      </c>
      <c r="C1295" s="526">
        <v>0</v>
      </c>
      <c r="D1295" s="526">
        <v>0</v>
      </c>
      <c r="E1295" s="373"/>
      <c r="F1295" s="340" t="str">
        <f t="shared" si="47"/>
        <v>否</v>
      </c>
      <c r="G1295" s="220" t="str">
        <f t="shared" si="48"/>
        <v>项</v>
      </c>
    </row>
    <row r="1296" ht="36" customHeight="1" spans="1:7">
      <c r="A1296" s="501" t="s">
        <v>2329</v>
      </c>
      <c r="B1296" s="502" t="s">
        <v>141</v>
      </c>
      <c r="C1296" s="530">
        <v>0</v>
      </c>
      <c r="D1296" s="530">
        <v>0</v>
      </c>
      <c r="E1296" s="373"/>
      <c r="F1296" s="340" t="str">
        <f t="shared" si="47"/>
        <v>否</v>
      </c>
      <c r="G1296" s="220" t="str">
        <f t="shared" si="48"/>
        <v>项</v>
      </c>
    </row>
    <row r="1297" ht="36" customHeight="1" spans="1:7">
      <c r="A1297" s="501" t="s">
        <v>2330</v>
      </c>
      <c r="B1297" s="502" t="s">
        <v>143</v>
      </c>
      <c r="C1297" s="516">
        <v>0</v>
      </c>
      <c r="D1297" s="516">
        <v>0</v>
      </c>
      <c r="E1297" s="373"/>
      <c r="F1297" s="340" t="str">
        <f>IF(LEN(A1297)=3,"是",IF(B1297&lt;&gt;"",IF(SUM(C1298:D1298)&lt;&gt;0,"是","否"),"是"))</f>
        <v>是</v>
      </c>
      <c r="G1297" s="220" t="str">
        <f t="shared" si="48"/>
        <v>项</v>
      </c>
    </row>
    <row r="1298" ht="36" customHeight="1" spans="1:7">
      <c r="A1298" s="501" t="s">
        <v>2331</v>
      </c>
      <c r="B1298" s="502" t="s">
        <v>2332</v>
      </c>
      <c r="C1298" s="526">
        <v>282</v>
      </c>
      <c r="D1298" s="526">
        <v>301</v>
      </c>
      <c r="E1298" s="373">
        <f>D1298/C1298-1</f>
        <v>0.067</v>
      </c>
      <c r="F1298" s="340" t="e">
        <f>IF(LEN(A1298)=3,"是",IF(B1298&lt;&gt;"",IF(SUM(#REF!)&lt;&gt;0,"是","否"),"是"))</f>
        <v>#REF!</v>
      </c>
      <c r="G1298" s="220" t="str">
        <f t="shared" si="48"/>
        <v>项</v>
      </c>
    </row>
    <row r="1299" ht="36" customHeight="1" spans="1:7">
      <c r="A1299" s="501" t="s">
        <v>2333</v>
      </c>
      <c r="B1299" s="502" t="s">
        <v>2334</v>
      </c>
      <c r="C1299" s="512">
        <v>0</v>
      </c>
      <c r="D1299" s="512">
        <v>0</v>
      </c>
      <c r="E1299" s="373"/>
      <c r="F1299" s="340" t="str">
        <f t="shared" si="47"/>
        <v>否</v>
      </c>
      <c r="G1299" s="220" t="str">
        <f t="shared" si="48"/>
        <v>项</v>
      </c>
    </row>
    <row r="1300" ht="36" customHeight="1" spans="1:7">
      <c r="A1300" s="498" t="s">
        <v>2335</v>
      </c>
      <c r="B1300" s="499" t="s">
        <v>2336</v>
      </c>
      <c r="C1300" s="512"/>
      <c r="D1300" s="512"/>
      <c r="E1300" s="373"/>
      <c r="F1300" s="340" t="str">
        <f t="shared" si="47"/>
        <v>否</v>
      </c>
      <c r="G1300" s="220" t="str">
        <f t="shared" si="48"/>
        <v>款</v>
      </c>
    </row>
    <row r="1301" ht="36" customHeight="1" spans="1:7">
      <c r="A1301" s="501" t="s">
        <v>2337</v>
      </c>
      <c r="B1301" s="502" t="s">
        <v>139</v>
      </c>
      <c r="C1301" s="512"/>
      <c r="D1301" s="512"/>
      <c r="E1301" s="373"/>
      <c r="F1301" s="340" t="str">
        <f t="shared" si="47"/>
        <v>否</v>
      </c>
      <c r="G1301" s="220" t="str">
        <f t="shared" si="48"/>
        <v>项</v>
      </c>
    </row>
    <row r="1302" ht="36" customHeight="1" spans="1:7">
      <c r="A1302" s="501" t="s">
        <v>2338</v>
      </c>
      <c r="B1302" s="502" t="s">
        <v>141</v>
      </c>
      <c r="C1302" s="512"/>
      <c r="D1302" s="512"/>
      <c r="E1302" s="373"/>
      <c r="F1302" s="340" t="str">
        <f t="shared" si="47"/>
        <v>否</v>
      </c>
      <c r="G1302" s="220" t="str">
        <f t="shared" si="48"/>
        <v>项</v>
      </c>
    </row>
    <row r="1303" ht="36" customHeight="1" spans="1:7">
      <c r="A1303" s="501" t="s">
        <v>2339</v>
      </c>
      <c r="B1303" s="502" t="s">
        <v>143</v>
      </c>
      <c r="C1303" s="512"/>
      <c r="D1303" s="512"/>
      <c r="E1303" s="373"/>
      <c r="F1303" s="340" t="str">
        <f t="shared" si="47"/>
        <v>否</v>
      </c>
      <c r="G1303" s="220" t="str">
        <f t="shared" si="48"/>
        <v>项</v>
      </c>
    </row>
    <row r="1304" ht="36" customHeight="1" spans="1:7">
      <c r="A1304" s="501" t="s">
        <v>2340</v>
      </c>
      <c r="B1304" s="502" t="s">
        <v>2341</v>
      </c>
      <c r="C1304" s="512"/>
      <c r="D1304" s="512"/>
      <c r="E1304" s="373"/>
      <c r="F1304" s="340" t="str">
        <f t="shared" si="47"/>
        <v>否</v>
      </c>
      <c r="G1304" s="220" t="str">
        <f t="shared" si="48"/>
        <v>项</v>
      </c>
    </row>
    <row r="1305" ht="36" customHeight="1" spans="1:7">
      <c r="A1305" s="501" t="s">
        <v>2342</v>
      </c>
      <c r="B1305" s="502" t="s">
        <v>2343</v>
      </c>
      <c r="C1305" s="512">
        <f>SUM(C1306:C1312)</f>
        <v>0</v>
      </c>
      <c r="D1305" s="512">
        <f>SUM(D1306:D1312)</f>
        <v>0</v>
      </c>
      <c r="E1305" s="373"/>
      <c r="F1305" s="340" t="str">
        <f t="shared" si="47"/>
        <v>否</v>
      </c>
      <c r="G1305" s="220" t="str">
        <f t="shared" si="48"/>
        <v>项</v>
      </c>
    </row>
    <row r="1306" ht="36" customHeight="1" spans="1:7">
      <c r="A1306" s="498" t="s">
        <v>2344</v>
      </c>
      <c r="B1306" s="499" t="s">
        <v>2345</v>
      </c>
      <c r="C1306" s="512"/>
      <c r="D1306" s="512"/>
      <c r="E1306" s="373"/>
      <c r="F1306" s="340" t="str">
        <f t="shared" si="47"/>
        <v>否</v>
      </c>
      <c r="G1306" s="220" t="str">
        <f t="shared" si="48"/>
        <v>款</v>
      </c>
    </row>
    <row r="1307" ht="36" customHeight="1" spans="1:7">
      <c r="A1307" s="501" t="s">
        <v>2346</v>
      </c>
      <c r="B1307" s="502" t="s">
        <v>139</v>
      </c>
      <c r="C1307" s="512"/>
      <c r="D1307" s="512"/>
      <c r="E1307" s="373"/>
      <c r="F1307" s="340" t="str">
        <f t="shared" si="47"/>
        <v>否</v>
      </c>
      <c r="G1307" s="220" t="str">
        <f t="shared" si="48"/>
        <v>项</v>
      </c>
    </row>
    <row r="1308" ht="36" customHeight="1" spans="1:7">
      <c r="A1308" s="501" t="s">
        <v>2347</v>
      </c>
      <c r="B1308" s="502" t="s">
        <v>141</v>
      </c>
      <c r="C1308" s="512"/>
      <c r="D1308" s="512"/>
      <c r="E1308" s="373"/>
      <c r="F1308" s="340" t="str">
        <f t="shared" si="47"/>
        <v>否</v>
      </c>
      <c r="G1308" s="220" t="str">
        <f t="shared" si="48"/>
        <v>项</v>
      </c>
    </row>
    <row r="1309" ht="36" customHeight="1" spans="1:7">
      <c r="A1309" s="501" t="s">
        <v>2348</v>
      </c>
      <c r="B1309" s="502" t="s">
        <v>143</v>
      </c>
      <c r="C1309" s="512"/>
      <c r="D1309" s="512"/>
      <c r="E1309" s="373"/>
      <c r="F1309" s="340" t="str">
        <f t="shared" si="47"/>
        <v>否</v>
      </c>
      <c r="G1309" s="220" t="str">
        <f t="shared" si="48"/>
        <v>项</v>
      </c>
    </row>
    <row r="1310" ht="36" customHeight="1" spans="1:7">
      <c r="A1310" s="501" t="s">
        <v>2349</v>
      </c>
      <c r="B1310" s="502" t="s">
        <v>2350</v>
      </c>
      <c r="C1310" s="512"/>
      <c r="D1310" s="512"/>
      <c r="E1310" s="373"/>
      <c r="F1310" s="340" t="str">
        <f t="shared" si="47"/>
        <v>否</v>
      </c>
      <c r="G1310" s="220" t="str">
        <f t="shared" si="48"/>
        <v>项</v>
      </c>
    </row>
    <row r="1311" ht="36" customHeight="1" spans="1:7">
      <c r="A1311" s="501" t="s">
        <v>2351</v>
      </c>
      <c r="B1311" s="502" t="s">
        <v>2352</v>
      </c>
      <c r="C1311" s="512"/>
      <c r="D1311" s="512"/>
      <c r="E1311" s="373"/>
      <c r="F1311" s="340" t="str">
        <f t="shared" si="47"/>
        <v>否</v>
      </c>
      <c r="G1311" s="220" t="str">
        <f t="shared" si="48"/>
        <v>项</v>
      </c>
    </row>
    <row r="1312" ht="36" customHeight="1" spans="1:7">
      <c r="A1312" s="501" t="s">
        <v>2353</v>
      </c>
      <c r="B1312" s="502" t="s">
        <v>157</v>
      </c>
      <c r="C1312" s="512"/>
      <c r="D1312" s="512"/>
      <c r="E1312" s="373"/>
      <c r="F1312" s="340" t="str">
        <f t="shared" si="47"/>
        <v>否</v>
      </c>
      <c r="G1312" s="220" t="str">
        <f t="shared" si="48"/>
        <v>项</v>
      </c>
    </row>
    <row r="1313" ht="36" customHeight="1" spans="1:7">
      <c r="A1313" s="501" t="s">
        <v>2354</v>
      </c>
      <c r="B1313" s="502" t="s">
        <v>2355</v>
      </c>
      <c r="C1313" s="516"/>
      <c r="D1313" s="516"/>
      <c r="E1313" s="373"/>
      <c r="F1313" s="340" t="str">
        <f>IF(LEN(A1313)=3,"是",IF(B1313&lt;&gt;"",IF(SUM(C1327:D1327)&lt;&gt;0,"是","否"),"是"))</f>
        <v>是</v>
      </c>
      <c r="G1313" s="220" t="str">
        <f t="shared" si="48"/>
        <v>项</v>
      </c>
    </row>
    <row r="1314" ht="36" customHeight="1" spans="1:7">
      <c r="A1314" s="498" t="s">
        <v>2356</v>
      </c>
      <c r="B1314" s="499" t="s">
        <v>2357</v>
      </c>
      <c r="C1314" s="512">
        <f>SUM(C1315:C1326)</f>
        <v>96</v>
      </c>
      <c r="D1314" s="512">
        <f>SUM(D1315:D1326)</f>
        <v>99</v>
      </c>
      <c r="E1314" s="373">
        <f>D1314/C1314-1</f>
        <v>0.031</v>
      </c>
      <c r="F1314" s="340" t="str">
        <f>IF(LEN(A1314)=3,"是",IF(B1314&lt;&gt;"",IF(SUM(C1328:D1328)&lt;&gt;0,"是","否"),"是"))</f>
        <v>是</v>
      </c>
      <c r="G1314" s="220" t="str">
        <f t="shared" si="48"/>
        <v>款</v>
      </c>
    </row>
    <row r="1315" ht="36" customHeight="1" spans="1:7">
      <c r="A1315" s="501" t="s">
        <v>2358</v>
      </c>
      <c r="B1315" s="502" t="s">
        <v>139</v>
      </c>
      <c r="C1315" s="526">
        <v>89</v>
      </c>
      <c r="D1315" s="526">
        <v>92</v>
      </c>
      <c r="E1315" s="373">
        <f>D1315/C1315-1</f>
        <v>0.034</v>
      </c>
      <c r="F1315" s="340" t="str">
        <f>IF(LEN(A1315)=3,"是",IF(B1315&lt;&gt;"",IF(SUM(C1329:D1329)&lt;&gt;0,"是","否"),"是"))</f>
        <v>是</v>
      </c>
      <c r="G1315" s="220" t="str">
        <f t="shared" si="48"/>
        <v>项</v>
      </c>
    </row>
    <row r="1316" ht="36" customHeight="1" spans="1:7">
      <c r="A1316" s="501" t="s">
        <v>2359</v>
      </c>
      <c r="B1316" s="502" t="s">
        <v>141</v>
      </c>
      <c r="C1316" s="526">
        <v>4</v>
      </c>
      <c r="D1316" s="526">
        <v>4</v>
      </c>
      <c r="E1316" s="373">
        <f>D1316/C1316-1</f>
        <v>0</v>
      </c>
      <c r="F1316" s="340" t="str">
        <f>IF(LEN(A1316)=3,"是",IF(B1316&lt;&gt;"",IF(SUM(C1330:D1330)&lt;&gt;0,"是","否"),"是"))</f>
        <v>否</v>
      </c>
      <c r="G1316" s="220" t="str">
        <f t="shared" si="48"/>
        <v>项</v>
      </c>
    </row>
    <row r="1317" ht="36" customHeight="1" spans="1:7">
      <c r="A1317" s="501" t="s">
        <v>2360</v>
      </c>
      <c r="B1317" s="502" t="s">
        <v>143</v>
      </c>
      <c r="C1317" s="526">
        <v>0</v>
      </c>
      <c r="D1317" s="526">
        <v>0</v>
      </c>
      <c r="E1317" s="373"/>
      <c r="F1317" s="340" t="str">
        <f>IF(LEN(A1317)=3,"是",IF(B1317&lt;&gt;"",IF(SUM(C1331:D1331)&lt;&gt;0,"是","否"),"是"))</f>
        <v>是</v>
      </c>
      <c r="G1317" s="220" t="str">
        <f t="shared" si="48"/>
        <v>项</v>
      </c>
    </row>
    <row r="1318" ht="36" customHeight="1" spans="1:7">
      <c r="A1318" s="501" t="s">
        <v>2361</v>
      </c>
      <c r="B1318" s="502" t="s">
        <v>2362</v>
      </c>
      <c r="C1318" s="526">
        <v>2</v>
      </c>
      <c r="D1318" s="526">
        <v>2</v>
      </c>
      <c r="E1318" s="373">
        <f>D1318/C1318-1</f>
        <v>0</v>
      </c>
      <c r="F1318" s="340" t="str">
        <f>IF(LEN(A1318)=3,"是",IF(B1318&lt;&gt;"",IF(SUM(C1334:D1334)&lt;&gt;0,"是","否"),"是"))</f>
        <v>是</v>
      </c>
      <c r="G1318" s="220" t="str">
        <f t="shared" si="48"/>
        <v>项</v>
      </c>
    </row>
    <row r="1319" ht="36" customHeight="1" spans="1:7">
      <c r="A1319" s="501" t="s">
        <v>2363</v>
      </c>
      <c r="B1319" s="502" t="s">
        <v>2364</v>
      </c>
      <c r="C1319" s="526">
        <v>0</v>
      </c>
      <c r="D1319" s="526">
        <v>0</v>
      </c>
      <c r="E1319" s="373"/>
      <c r="F1319" s="340" t="str">
        <f>IF(LEN(A1319)=3,"是",IF(B1319&lt;&gt;"",IF(SUM(C1335:D1335)&lt;&gt;0,"是","否"),"是"))</f>
        <v>是</v>
      </c>
      <c r="G1319" s="220" t="str">
        <f t="shared" si="48"/>
        <v>项</v>
      </c>
    </row>
    <row r="1320" ht="36" customHeight="1" spans="1:7">
      <c r="A1320" s="501" t="s">
        <v>2365</v>
      </c>
      <c r="B1320" s="502" t="s">
        <v>2366</v>
      </c>
      <c r="C1320" s="526">
        <v>1</v>
      </c>
      <c r="D1320" s="526">
        <v>1</v>
      </c>
      <c r="E1320" s="373">
        <f>D1320/C1320-1</f>
        <v>0</v>
      </c>
      <c r="F1320" s="340" t="str">
        <f>IF(LEN(A1320)=3,"是",IF(B1320&lt;&gt;"",IF(SUM(C1336:D1336)&lt;&gt;0,"是","否"),"是"))</f>
        <v>是</v>
      </c>
      <c r="G1320" s="220" t="str">
        <f t="shared" si="48"/>
        <v>项</v>
      </c>
    </row>
    <row r="1321" ht="36" customHeight="1" spans="1:7">
      <c r="A1321" s="501" t="s">
        <v>2367</v>
      </c>
      <c r="B1321" s="502" t="s">
        <v>2368</v>
      </c>
      <c r="C1321" s="526">
        <v>0</v>
      </c>
      <c r="D1321" s="526">
        <v>0</v>
      </c>
      <c r="E1321" s="373"/>
      <c r="F1321" s="340" t="e">
        <f>IF(LEN(A1321)=3,"是",IF(B1321&lt;&gt;"",IF(SUM(#REF!)&lt;&gt;0,"是","否"),"是"))</f>
        <v>#REF!</v>
      </c>
      <c r="G1321" s="220" t="str">
        <f t="shared" si="48"/>
        <v>项</v>
      </c>
    </row>
    <row r="1322" ht="36" customHeight="1" spans="1:7">
      <c r="A1322" s="501" t="s">
        <v>2369</v>
      </c>
      <c r="B1322" s="502" t="s">
        <v>2370</v>
      </c>
      <c r="C1322" s="526">
        <v>0</v>
      </c>
      <c r="D1322" s="526">
        <v>0</v>
      </c>
      <c r="E1322" s="373"/>
      <c r="F1322" s="340" t="e">
        <f>IF(LEN(A1322)=3,"是",IF(B1322&lt;&gt;"",IF(SUM(#REF!)&lt;&gt;0,"是","否"),"是"))</f>
        <v>#REF!</v>
      </c>
      <c r="G1322" s="220" t="str">
        <f t="shared" si="48"/>
        <v>项</v>
      </c>
    </row>
    <row r="1323" ht="36" customHeight="1" spans="1:7">
      <c r="A1323" s="501" t="s">
        <v>2371</v>
      </c>
      <c r="B1323" s="502" t="s">
        <v>2372</v>
      </c>
      <c r="C1323" s="526">
        <v>0</v>
      </c>
      <c r="D1323" s="526">
        <v>0</v>
      </c>
      <c r="E1323" s="373"/>
      <c r="F1323" s="340" t="str">
        <f t="shared" ref="F1323:F1335" si="49">IF(LEN(A1323)=3,"是",IF(B1323&lt;&gt;"",IF(SUM(C1337:D1337)&lt;&gt;0,"是","否"),"是"))</f>
        <v>是</v>
      </c>
      <c r="G1323" s="220" t="str">
        <f t="shared" si="48"/>
        <v>项</v>
      </c>
    </row>
    <row r="1324" ht="36" customHeight="1" spans="1:7">
      <c r="A1324" s="501" t="s">
        <v>2373</v>
      </c>
      <c r="B1324" s="502" t="s">
        <v>2374</v>
      </c>
      <c r="C1324" s="526">
        <v>0</v>
      </c>
      <c r="D1324" s="526">
        <v>0</v>
      </c>
      <c r="E1324" s="373"/>
      <c r="F1324" s="340" t="str">
        <f t="shared" si="49"/>
        <v>是</v>
      </c>
      <c r="G1324" s="220" t="str">
        <f t="shared" si="48"/>
        <v>项</v>
      </c>
    </row>
    <row r="1325" ht="36" customHeight="1" spans="1:7">
      <c r="A1325" s="501" t="s">
        <v>2375</v>
      </c>
      <c r="B1325" s="502" t="s">
        <v>2376</v>
      </c>
      <c r="C1325" s="526">
        <v>0</v>
      </c>
      <c r="D1325" s="526">
        <v>0</v>
      </c>
      <c r="E1325" s="373"/>
      <c r="F1325" s="340" t="str">
        <f t="shared" si="49"/>
        <v>否</v>
      </c>
      <c r="G1325" s="220" t="str">
        <f t="shared" si="48"/>
        <v>项</v>
      </c>
    </row>
    <row r="1326" ht="36" customHeight="1" spans="1:7">
      <c r="A1326" s="501" t="s">
        <v>2377</v>
      </c>
      <c r="B1326" s="502" t="s">
        <v>2378</v>
      </c>
      <c r="C1326" s="526">
        <v>0</v>
      </c>
      <c r="D1326" s="526">
        <v>0</v>
      </c>
      <c r="E1326" s="373"/>
      <c r="F1326" s="340" t="str">
        <f t="shared" si="49"/>
        <v>是</v>
      </c>
      <c r="G1326" s="220" t="str">
        <f t="shared" si="48"/>
        <v>项</v>
      </c>
    </row>
    <row r="1327" ht="36" customHeight="1" spans="1:7">
      <c r="A1327" s="498" t="s">
        <v>2379</v>
      </c>
      <c r="B1327" s="499" t="s">
        <v>2380</v>
      </c>
      <c r="C1327" s="512">
        <f>SUM(C1328:C1330)</f>
        <v>1263</v>
      </c>
      <c r="D1327" s="512">
        <f>SUM(D1328:D1330)</f>
        <v>1289</v>
      </c>
      <c r="E1327" s="373">
        <f>D1327/C1327-1</f>
        <v>0.021</v>
      </c>
      <c r="F1327" s="340" t="str">
        <f t="shared" si="49"/>
        <v>是</v>
      </c>
      <c r="G1327" s="220" t="str">
        <f t="shared" si="48"/>
        <v>款</v>
      </c>
    </row>
    <row r="1328" ht="36" customHeight="1" spans="1:7">
      <c r="A1328" s="501" t="s">
        <v>2381</v>
      </c>
      <c r="B1328" s="502" t="s">
        <v>2382</v>
      </c>
      <c r="C1328" s="526">
        <v>956</v>
      </c>
      <c r="D1328" s="526">
        <v>1055</v>
      </c>
      <c r="E1328" s="373">
        <f>D1328/C1328-1</f>
        <v>0.104</v>
      </c>
      <c r="F1328" s="340" t="str">
        <f t="shared" si="49"/>
        <v>是</v>
      </c>
      <c r="G1328" s="220" t="str">
        <f t="shared" si="48"/>
        <v>项</v>
      </c>
    </row>
    <row r="1329" ht="36" customHeight="1" spans="1:7">
      <c r="A1329" s="501" t="s">
        <v>2383</v>
      </c>
      <c r="B1329" s="502" t="s">
        <v>2384</v>
      </c>
      <c r="C1329" s="526">
        <v>307</v>
      </c>
      <c r="D1329" s="526">
        <v>234</v>
      </c>
      <c r="E1329" s="373">
        <f>D1329/C1329-1</f>
        <v>-0.238</v>
      </c>
      <c r="F1329" s="340" t="str">
        <f t="shared" si="49"/>
        <v>是</v>
      </c>
      <c r="G1329" s="220" t="str">
        <f t="shared" si="48"/>
        <v>项</v>
      </c>
    </row>
    <row r="1330" ht="36" customHeight="1" spans="1:7">
      <c r="A1330" s="501" t="s">
        <v>2385</v>
      </c>
      <c r="B1330" s="502" t="s">
        <v>2386</v>
      </c>
      <c r="C1330" s="526">
        <v>0</v>
      </c>
      <c r="D1330" s="526">
        <v>0</v>
      </c>
      <c r="E1330" s="373"/>
      <c r="F1330" s="340" t="str">
        <f t="shared" si="49"/>
        <v>是</v>
      </c>
      <c r="G1330" s="220" t="str">
        <f t="shared" si="48"/>
        <v>项</v>
      </c>
    </row>
    <row r="1331" ht="36" customHeight="1" spans="1:7">
      <c r="A1331" s="498" t="s">
        <v>2387</v>
      </c>
      <c r="B1331" s="499" t="s">
        <v>2388</v>
      </c>
      <c r="C1331" s="512">
        <f>SUM(C1334:C1336)</f>
        <v>549</v>
      </c>
      <c r="D1331" s="512">
        <f>SUM(D1334:D1336)</f>
        <v>335</v>
      </c>
      <c r="E1331" s="373">
        <f>D1331/C1331-1</f>
        <v>-0.39</v>
      </c>
      <c r="F1331" s="340" t="str">
        <f t="shared" si="49"/>
        <v>否</v>
      </c>
      <c r="G1331" s="220" t="str">
        <f t="shared" si="48"/>
        <v>款</v>
      </c>
    </row>
    <row r="1332" ht="36" customHeight="1" spans="1:7">
      <c r="A1332" s="501" t="s">
        <v>2389</v>
      </c>
      <c r="B1332" s="502" t="s">
        <v>2390</v>
      </c>
      <c r="C1332" s="516"/>
      <c r="D1332" s="516"/>
      <c r="E1332" s="373"/>
      <c r="F1332" s="340" t="str">
        <f t="shared" si="49"/>
        <v>是</v>
      </c>
      <c r="G1332" s="220" t="str">
        <f t="shared" si="48"/>
        <v>项</v>
      </c>
    </row>
    <row r="1333" ht="36" customHeight="1" spans="1:7">
      <c r="A1333" s="501" t="s">
        <v>2391</v>
      </c>
      <c r="B1333" s="502" t="s">
        <v>2392</v>
      </c>
      <c r="C1333" s="516"/>
      <c r="D1333" s="516"/>
      <c r="E1333" s="373"/>
      <c r="F1333" s="340" t="str">
        <f t="shared" si="49"/>
        <v>是</v>
      </c>
      <c r="G1333" s="220" t="str">
        <f t="shared" si="48"/>
        <v>项</v>
      </c>
    </row>
    <row r="1334" ht="36" customHeight="1" spans="1:7">
      <c r="A1334" s="501" t="s">
        <v>2393</v>
      </c>
      <c r="B1334" s="537" t="s">
        <v>2394</v>
      </c>
      <c r="C1334" s="526">
        <v>480</v>
      </c>
      <c r="D1334" s="526">
        <v>266</v>
      </c>
      <c r="E1334" s="373">
        <f>D1334/C1334-1</f>
        <v>-0.446</v>
      </c>
      <c r="F1334" s="340" t="str">
        <f t="shared" si="49"/>
        <v>是</v>
      </c>
      <c r="G1334" s="220" t="str">
        <f t="shared" si="48"/>
        <v>项</v>
      </c>
    </row>
    <row r="1335" ht="36" customHeight="1" spans="1:7">
      <c r="A1335" s="501" t="s">
        <v>2395</v>
      </c>
      <c r="B1335" s="502" t="s">
        <v>2396</v>
      </c>
      <c r="C1335" s="526">
        <v>24</v>
      </c>
      <c r="D1335" s="526">
        <v>24</v>
      </c>
      <c r="E1335" s="373">
        <f>D1335/C1335-1</f>
        <v>0</v>
      </c>
      <c r="F1335" s="340" t="str">
        <f t="shared" si="49"/>
        <v>是</v>
      </c>
      <c r="G1335" s="220" t="str">
        <f t="shared" si="48"/>
        <v>项</v>
      </c>
    </row>
    <row r="1336" ht="36" customHeight="1" spans="1:7">
      <c r="A1336" s="501" t="s">
        <v>2397</v>
      </c>
      <c r="B1336" s="502" t="s">
        <v>2398</v>
      </c>
      <c r="C1336" s="512">
        <v>45</v>
      </c>
      <c r="D1336" s="512">
        <v>45</v>
      </c>
      <c r="E1336" s="373">
        <f>D1336/C1336-1</f>
        <v>0</v>
      </c>
      <c r="F1336" s="340" t="e">
        <f>IF(LEN(A1336)=3,"是",IF(B1336&lt;&gt;"",IF(SUM(#REF!)&lt;&gt;0,"是","否"),"是"))</f>
        <v>#REF!</v>
      </c>
      <c r="G1336" s="220" t="str">
        <f t="shared" si="48"/>
        <v>项</v>
      </c>
    </row>
    <row r="1337" ht="36" customHeight="1" spans="1:7">
      <c r="A1337" s="498" t="s">
        <v>2399</v>
      </c>
      <c r="B1337" s="499" t="s">
        <v>2400</v>
      </c>
      <c r="C1337" s="512">
        <f>SUM(C1338)</f>
        <v>0</v>
      </c>
      <c r="D1337" s="512">
        <f>SUM(D1338)</f>
        <v>100</v>
      </c>
      <c r="E1337" s="373"/>
      <c r="F1337" s="340" t="e">
        <f>IF(LEN(A1337)=3,"是",IF(B1337&lt;&gt;"",IF(SUM(#REF!)&lt;&gt;0,"是","否"),"是"))</f>
        <v>#REF!</v>
      </c>
      <c r="G1337" s="220" t="str">
        <f t="shared" si="48"/>
        <v>款</v>
      </c>
    </row>
    <row r="1338" ht="36" customHeight="1" spans="1:7">
      <c r="A1338" s="367" t="s">
        <v>2401</v>
      </c>
      <c r="B1338" s="502" t="s">
        <v>2402</v>
      </c>
      <c r="C1338" s="526">
        <v>0</v>
      </c>
      <c r="D1338" s="526">
        <v>100</v>
      </c>
      <c r="E1338" s="373"/>
      <c r="F1338" s="340" t="e">
        <f>IF(LEN(A1338)=3,"是",IF(B1338&lt;&gt;"",IF(SUM(#REF!)&lt;&gt;0,"是","否"),"是"))</f>
        <v>#REF!</v>
      </c>
      <c r="G1338" s="220" t="str">
        <f t="shared" si="48"/>
        <v>项</v>
      </c>
    </row>
    <row r="1339" ht="36" customHeight="1" spans="1:7">
      <c r="A1339" s="527" t="s">
        <v>2403</v>
      </c>
      <c r="B1339" s="508" t="s">
        <v>519</v>
      </c>
      <c r="C1339" s="514">
        <v>0</v>
      </c>
      <c r="D1339" s="514">
        <v>0</v>
      </c>
      <c r="E1339" s="373"/>
      <c r="F1339" s="340" t="e">
        <f>IF(LEN(A1339)=3,"是",IF(B1339&lt;&gt;"",IF(SUM(#REF!)&lt;&gt;0,"是","否"),"是"))</f>
        <v>#REF!</v>
      </c>
      <c r="G1339" s="220" t="str">
        <f t="shared" si="48"/>
        <v>项</v>
      </c>
    </row>
    <row r="1340" ht="36" customHeight="1" spans="1:7">
      <c r="A1340" s="498" t="s">
        <v>111</v>
      </c>
      <c r="B1340" s="496" t="s">
        <v>112</v>
      </c>
      <c r="C1340" s="519"/>
      <c r="D1340" s="519">
        <v>500</v>
      </c>
      <c r="E1340" s="373"/>
      <c r="F1340" s="340" t="str">
        <f>IF(LEN(A1340)=3,"是",IF(B1340&lt;&gt;"",IF(SUM(#REF!)&lt;&gt;0,"是","否"),"是"))</f>
        <v>是</v>
      </c>
      <c r="G1340" s="220" t="str">
        <f t="shared" si="48"/>
        <v>类</v>
      </c>
    </row>
    <row r="1341" ht="36" customHeight="1" spans="1:7">
      <c r="A1341" s="498" t="s">
        <v>113</v>
      </c>
      <c r="B1341" s="496" t="s">
        <v>114</v>
      </c>
      <c r="C1341" s="519">
        <f>SUM(C1342)</f>
        <v>8266</v>
      </c>
      <c r="D1341" s="519">
        <f>SUM(D1342)</f>
        <v>8652</v>
      </c>
      <c r="E1341" s="373">
        <f>D1341/C1341-1</f>
        <v>0.047</v>
      </c>
      <c r="F1341" s="340" t="str">
        <f>IF(LEN(A1341)=3,"是",IF(B1341&lt;&gt;"",IF(SUM(#REF!)&lt;&gt;0,"是","否"),"是"))</f>
        <v>是</v>
      </c>
      <c r="G1341" s="220" t="str">
        <f t="shared" si="48"/>
        <v>类</v>
      </c>
    </row>
    <row r="1342" ht="36" customHeight="1" spans="1:7">
      <c r="A1342" s="498" t="s">
        <v>2404</v>
      </c>
      <c r="B1342" s="499" t="s">
        <v>2405</v>
      </c>
      <c r="C1342" s="512">
        <f>SUM(C1343:C1346)</f>
        <v>8266</v>
      </c>
      <c r="D1342" s="512">
        <f>SUM(D1343:D1346)</f>
        <v>8652</v>
      </c>
      <c r="E1342" s="373">
        <f>D1342/C1342-1</f>
        <v>0.047</v>
      </c>
      <c r="F1342" s="340" t="e">
        <f>IF(LEN(A1342)=3,"是",IF(B1342&lt;&gt;"",IF(SUM(#REF!)&lt;&gt;0,"是","否"),"是"))</f>
        <v>#REF!</v>
      </c>
      <c r="G1342" s="220" t="str">
        <f t="shared" si="48"/>
        <v>款</v>
      </c>
    </row>
    <row r="1343" ht="36" customHeight="1" spans="1:7">
      <c r="A1343" s="501" t="s">
        <v>2406</v>
      </c>
      <c r="B1343" s="502" t="s">
        <v>2407</v>
      </c>
      <c r="C1343" s="526">
        <v>3379</v>
      </c>
      <c r="D1343" s="526">
        <v>3691</v>
      </c>
      <c r="E1343" s="373">
        <f>D1343/C1343-1</f>
        <v>0.092</v>
      </c>
      <c r="F1343" s="340" t="e">
        <f>IF(LEN(A1343)=3,"是",IF(B1343&lt;&gt;"",IF(SUM(#REF!)&lt;&gt;0,"是","否"),"是"))</f>
        <v>#REF!</v>
      </c>
      <c r="G1343" s="220" t="str">
        <f t="shared" si="48"/>
        <v>项</v>
      </c>
    </row>
    <row r="1344" ht="36" customHeight="1" spans="1:7">
      <c r="A1344" s="501" t="s">
        <v>2408</v>
      </c>
      <c r="B1344" s="502" t="s">
        <v>2409</v>
      </c>
      <c r="C1344" s="526">
        <v>0</v>
      </c>
      <c r="D1344" s="526">
        <v>259</v>
      </c>
      <c r="E1344" s="373"/>
      <c r="F1344" s="340" t="e">
        <f>IF(LEN(A1344)=3,"是",IF(B1344&lt;&gt;"",IF(SUM(#REF!)&lt;&gt;0,"是","否"),"是"))</f>
        <v>#REF!</v>
      </c>
      <c r="G1344" s="220" t="str">
        <f t="shared" si="48"/>
        <v>项</v>
      </c>
    </row>
    <row r="1345" ht="36" customHeight="1" spans="1:7">
      <c r="A1345" s="501" t="s">
        <v>2410</v>
      </c>
      <c r="B1345" s="502" t="s">
        <v>2411</v>
      </c>
      <c r="C1345" s="526">
        <v>0</v>
      </c>
      <c r="D1345" s="526">
        <v>0</v>
      </c>
      <c r="E1345" s="373"/>
      <c r="F1345" s="340" t="e">
        <f>IF(LEN(A1345)=3,"是",IF(B1345&lt;&gt;"",IF(SUM(#REF!)&lt;&gt;0,"是","否"),"是"))</f>
        <v>#REF!</v>
      </c>
      <c r="G1345" s="220" t="str">
        <f t="shared" si="48"/>
        <v>项</v>
      </c>
    </row>
    <row r="1346" ht="36" customHeight="1" spans="1:7">
      <c r="A1346" s="501">
        <v>2320399</v>
      </c>
      <c r="B1346" s="502" t="s">
        <v>2412</v>
      </c>
      <c r="C1346" s="526">
        <v>4887</v>
      </c>
      <c r="D1346" s="526">
        <f>4961-259</f>
        <v>4702</v>
      </c>
      <c r="E1346" s="373">
        <f>D1346/C1346-1</f>
        <v>-0.038</v>
      </c>
      <c r="F1346" s="340" t="e">
        <f>IF(LEN(A1346)=3,"是",IF(B1346&lt;&gt;"",IF(SUM(#REF!)&lt;&gt;0,"是","否"),"是"))</f>
        <v>#REF!</v>
      </c>
      <c r="G1346" s="220" t="str">
        <f t="shared" si="48"/>
        <v>项</v>
      </c>
    </row>
    <row r="1347" ht="36" customHeight="1" spans="1:7">
      <c r="A1347" s="505" t="s">
        <v>2413</v>
      </c>
      <c r="B1347" s="508" t="s">
        <v>519</v>
      </c>
      <c r="C1347" s="512">
        <v>45</v>
      </c>
      <c r="D1347" s="512">
        <v>45</v>
      </c>
      <c r="E1347" s="373">
        <f>D1347/C1347-1</f>
        <v>0</v>
      </c>
      <c r="F1347" s="340" t="e">
        <f>IF(LEN(A1347)=3,"是",IF(B1347&lt;&gt;"",IF(SUM(#REF!)&lt;&gt;0,"是","否"),"是"))</f>
        <v>#REF!</v>
      </c>
      <c r="G1347" s="220" t="str">
        <f t="shared" si="48"/>
        <v>项</v>
      </c>
    </row>
    <row r="1348" ht="36" customHeight="1" spans="1:7">
      <c r="A1348" s="498" t="s">
        <v>115</v>
      </c>
      <c r="B1348" s="496" t="s">
        <v>116</v>
      </c>
      <c r="C1348" s="519">
        <f>C1349</f>
        <v>11</v>
      </c>
      <c r="D1348" s="519">
        <f>D1349</f>
        <v>2</v>
      </c>
      <c r="E1348" s="373">
        <f>D1348/C1348-1</f>
        <v>-0.818</v>
      </c>
      <c r="F1348" s="340" t="str">
        <f>IF(LEN(A1348)=3,"是",IF(B1348&lt;&gt;"",IF(SUM(#REF!)&lt;&gt;0,"是","否"),"是"))</f>
        <v>是</v>
      </c>
      <c r="G1348" s="220" t="str">
        <f t="shared" ref="G1348:G1355" si="50">IF(LEN(A1348)=3,"类",IF(LEN(A1348)=5,"款","项"))</f>
        <v>类</v>
      </c>
    </row>
    <row r="1349" ht="36" customHeight="1" spans="1:7">
      <c r="A1349" s="498" t="s">
        <v>2414</v>
      </c>
      <c r="B1349" s="499" t="s">
        <v>2415</v>
      </c>
      <c r="C1349" s="526">
        <v>11</v>
      </c>
      <c r="D1349" s="526">
        <v>2</v>
      </c>
      <c r="E1349" s="373">
        <f>D1349/C1349-1</f>
        <v>-0.818</v>
      </c>
      <c r="F1349" s="340" t="e">
        <f>IF(LEN(A1349)=3,"是",IF(B1349&lt;&gt;"",IF(SUM(#REF!)&lt;&gt;0,"是","否"),"是"))</f>
        <v>#REF!</v>
      </c>
      <c r="G1349" s="220" t="str">
        <f t="shared" si="50"/>
        <v>款</v>
      </c>
    </row>
    <row r="1350" ht="36" customHeight="1" spans="1:7">
      <c r="A1350" s="498" t="s">
        <v>117</v>
      </c>
      <c r="B1350" s="496" t="s">
        <v>118</v>
      </c>
      <c r="C1350" s="497"/>
      <c r="D1350" s="497"/>
      <c r="E1350" s="373"/>
      <c r="F1350" s="340" t="str">
        <f t="shared" ref="F1348:F1355" si="51">IF(LEN(A1350)=3,"是",IF(B1350&lt;&gt;"",IF(SUM(C1350:D1350)&lt;&gt;0,"是","否"),"是"))</f>
        <v>是</v>
      </c>
      <c r="G1350" s="220" t="str">
        <f t="shared" si="50"/>
        <v>类</v>
      </c>
    </row>
    <row r="1351" ht="36" customHeight="1" spans="1:7">
      <c r="A1351" s="498" t="s">
        <v>2416</v>
      </c>
      <c r="B1351" s="499" t="s">
        <v>2417</v>
      </c>
      <c r="C1351" s="500"/>
      <c r="D1351" s="500"/>
      <c r="E1351" s="373"/>
      <c r="F1351" s="340" t="str">
        <f t="shared" si="51"/>
        <v>否</v>
      </c>
      <c r="G1351" s="220" t="str">
        <f t="shared" si="50"/>
        <v>款</v>
      </c>
    </row>
    <row r="1352" ht="36" customHeight="1" spans="1:7">
      <c r="A1352" s="498" t="s">
        <v>2418</v>
      </c>
      <c r="B1352" s="499" t="s">
        <v>2083</v>
      </c>
      <c r="C1352" s="500"/>
      <c r="D1352" s="500"/>
      <c r="E1352" s="373"/>
      <c r="F1352" s="340" t="str">
        <f t="shared" si="51"/>
        <v>否</v>
      </c>
      <c r="G1352" s="220" t="str">
        <f t="shared" si="50"/>
        <v>款</v>
      </c>
    </row>
    <row r="1353" ht="36" customHeight="1" spans="1:7">
      <c r="A1353" s="507" t="s">
        <v>2419</v>
      </c>
      <c r="B1353" s="508" t="s">
        <v>2420</v>
      </c>
      <c r="C1353" s="538">
        <v>0</v>
      </c>
      <c r="D1353" s="538">
        <v>0</v>
      </c>
      <c r="E1353" s="373"/>
      <c r="F1353" s="340" t="str">
        <f t="shared" si="51"/>
        <v>否</v>
      </c>
      <c r="G1353" s="220" t="str">
        <f t="shared" si="50"/>
        <v>项</v>
      </c>
    </row>
    <row r="1354" ht="36" customHeight="1" spans="1:6">
      <c r="A1354" s="539"/>
      <c r="B1354" s="508"/>
      <c r="C1354" s="538"/>
      <c r="D1354" s="538"/>
      <c r="E1354" s="373"/>
      <c r="F1354" s="340" t="str">
        <f t="shared" si="51"/>
        <v>是</v>
      </c>
    </row>
    <row r="1355" ht="36" customHeight="1" spans="1:6">
      <c r="A1355" s="540"/>
      <c r="B1355" s="541" t="s">
        <v>2421</v>
      </c>
      <c r="C1355" s="542">
        <f>C1350+C1348+C1341+C1340+C1281+C1222+C1201+C1155+C1145+C1117+C1096+C1025+C960+C847+C823+C743+C669+C540+C480+C423+C367+C273+C253+C250+C4</f>
        <v>187296</v>
      </c>
      <c r="D1355" s="542">
        <f>D1350+D1348+D1341+D1340+D1281+D1222+D1201+D1155+D1145+D1117+D1096+D1025+D960+D847+D823+D743+D669+D540+D480+D423+D367+D273+D253+D250+D4</f>
        <v>192916</v>
      </c>
      <c r="E1355" s="373">
        <f>D1355/C1355-1</f>
        <v>0.03</v>
      </c>
      <c r="F1355" s="340" t="str">
        <f t="shared" si="51"/>
        <v>是</v>
      </c>
    </row>
    <row r="1356" spans="3:3">
      <c r="C1356" s="543"/>
    </row>
    <row r="1357" spans="3:5">
      <c r="C1357" s="544"/>
      <c r="E1357" s="490">
        <f>IF(C1355&lt;&gt;0,IF((D1355/C1355-1)&lt;-30%,"",IF((D1355/C1355-1)&gt;150%,"",D1355/C1355-1)),"")</f>
        <v>0</v>
      </c>
    </row>
    <row r="1358" spans="3:3">
      <c r="C1358" s="543"/>
    </row>
  </sheetData>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Normal="100" topLeftCell="A4" workbookViewId="0">
      <selection activeCell="B20" sqref="B20"/>
    </sheetView>
  </sheetViews>
  <sheetFormatPr defaultColWidth="9" defaultRowHeight="14.4" outlineLevelCol="1"/>
  <cols>
    <col min="1" max="1" width="79" customWidth="1"/>
    <col min="2" max="2" width="36.5" customWidth="1"/>
  </cols>
  <sheetData>
    <row r="1" ht="63" customHeight="1" spans="1:2">
      <c r="A1" s="479" t="s">
        <v>2422</v>
      </c>
      <c r="B1" s="479"/>
    </row>
    <row r="2" ht="20.1" customHeight="1" spans="1:2">
      <c r="A2" s="480"/>
      <c r="B2" s="481" t="s">
        <v>1</v>
      </c>
    </row>
    <row r="3" ht="45" customHeight="1" spans="1:2">
      <c r="A3" s="482" t="s">
        <v>2423</v>
      </c>
      <c r="B3" s="130" t="s">
        <v>5</v>
      </c>
    </row>
    <row r="4" ht="30" customHeight="1" spans="1:2">
      <c r="A4" s="483" t="s">
        <v>2424</v>
      </c>
      <c r="B4" s="484">
        <f>SUM(B5:B8)</f>
        <v>50007</v>
      </c>
    </row>
    <row r="5" ht="30" customHeight="1" spans="1:2">
      <c r="A5" s="485" t="s">
        <v>2425</v>
      </c>
      <c r="B5" s="419">
        <v>19440</v>
      </c>
    </row>
    <row r="6" ht="30" customHeight="1" spans="1:2">
      <c r="A6" s="485" t="s">
        <v>2426</v>
      </c>
      <c r="B6" s="419">
        <v>16704</v>
      </c>
    </row>
    <row r="7" ht="30" customHeight="1" spans="1:2">
      <c r="A7" s="485" t="s">
        <v>2427</v>
      </c>
      <c r="B7" s="419">
        <v>4406</v>
      </c>
    </row>
    <row r="8" ht="30" customHeight="1" spans="1:2">
      <c r="A8" s="485" t="s">
        <v>2428</v>
      </c>
      <c r="B8" s="419">
        <v>9457</v>
      </c>
    </row>
    <row r="9" ht="30" customHeight="1" spans="1:2">
      <c r="A9" s="483" t="s">
        <v>2429</v>
      </c>
      <c r="B9" s="484">
        <f>SUM(B10:B19)</f>
        <v>3658</v>
      </c>
    </row>
    <row r="10" ht="30" customHeight="1" spans="1:2">
      <c r="A10" s="485" t="s">
        <v>2430</v>
      </c>
      <c r="B10" s="419">
        <v>2639</v>
      </c>
    </row>
    <row r="11" ht="30" customHeight="1" spans="1:2">
      <c r="A11" s="485" t="s">
        <v>2431</v>
      </c>
      <c r="B11" s="419">
        <v>144</v>
      </c>
    </row>
    <row r="12" ht="30" customHeight="1" spans="1:2">
      <c r="A12" s="485" t="s">
        <v>2432</v>
      </c>
      <c r="B12" s="419">
        <v>59</v>
      </c>
    </row>
    <row r="13" ht="30" customHeight="1" spans="1:2">
      <c r="A13" s="485" t="s">
        <v>2433</v>
      </c>
      <c r="B13" s="419">
        <v>4</v>
      </c>
    </row>
    <row r="14" ht="30" customHeight="1" spans="1:2">
      <c r="A14" s="485" t="s">
        <v>2434</v>
      </c>
      <c r="B14" s="419">
        <v>170</v>
      </c>
    </row>
    <row r="15" ht="30" customHeight="1" spans="1:2">
      <c r="A15" s="485" t="s">
        <v>2435</v>
      </c>
      <c r="B15" s="419">
        <v>167</v>
      </c>
    </row>
    <row r="16" ht="30" customHeight="1" spans="1:2">
      <c r="A16" s="485" t="s">
        <v>2436</v>
      </c>
      <c r="B16" s="419">
        <v>0</v>
      </c>
    </row>
    <row r="17" ht="30" customHeight="1" spans="1:2">
      <c r="A17" s="485" t="s">
        <v>2437</v>
      </c>
      <c r="B17" s="419">
        <v>190</v>
      </c>
    </row>
    <row r="18" ht="30" customHeight="1" spans="1:2">
      <c r="A18" s="485" t="s">
        <v>2438</v>
      </c>
      <c r="B18" s="419">
        <v>86</v>
      </c>
    </row>
    <row r="19" ht="30" customHeight="1" spans="1:2">
      <c r="A19" s="485" t="s">
        <v>2439</v>
      </c>
      <c r="B19" s="419">
        <v>199</v>
      </c>
    </row>
    <row r="20" ht="30" customHeight="1" spans="1:2">
      <c r="A20" s="483" t="s">
        <v>2440</v>
      </c>
      <c r="B20" s="484">
        <f>32370+3691</f>
        <v>36061</v>
      </c>
    </row>
    <row r="21" ht="30" customHeight="1" spans="1:2">
      <c r="A21" s="485" t="s">
        <v>2441</v>
      </c>
      <c r="B21" s="462">
        <v>2033</v>
      </c>
    </row>
    <row r="22" ht="30" customHeight="1" spans="1:2">
      <c r="A22" s="483" t="s">
        <v>2442</v>
      </c>
      <c r="B22" s="484">
        <f>SUM(B23:B24)</f>
        <v>37722</v>
      </c>
    </row>
    <row r="23" ht="30" customHeight="1" spans="1:2">
      <c r="A23" s="485" t="s">
        <v>2443</v>
      </c>
      <c r="B23" s="419">
        <v>32716</v>
      </c>
    </row>
    <row r="24" ht="30" customHeight="1" spans="1:2">
      <c r="A24" s="485" t="s">
        <v>2444</v>
      </c>
      <c r="B24" s="419">
        <v>5006</v>
      </c>
    </row>
    <row r="25" ht="30" customHeight="1" spans="1:2">
      <c r="A25" s="483" t="s">
        <v>2445</v>
      </c>
      <c r="B25" s="419">
        <f>11157+9600</f>
        <v>20757</v>
      </c>
    </row>
    <row r="26" ht="30" customHeight="1" spans="1:2">
      <c r="A26" s="485" t="s">
        <v>2446</v>
      </c>
      <c r="B26" s="462">
        <v>5831</v>
      </c>
    </row>
    <row r="27" ht="30" customHeight="1" spans="1:2">
      <c r="A27" s="483" t="s">
        <v>2447</v>
      </c>
      <c r="B27" s="484">
        <f>41211+3500</f>
        <v>44711</v>
      </c>
    </row>
    <row r="28" ht="30" customHeight="1" spans="1:2">
      <c r="A28" s="485" t="s">
        <v>2448</v>
      </c>
      <c r="B28" s="419">
        <v>1504</v>
      </c>
    </row>
    <row r="29" ht="30" customHeight="1" spans="1:2">
      <c r="A29" s="485" t="s">
        <v>2449</v>
      </c>
      <c r="B29" s="419">
        <v>4419</v>
      </c>
    </row>
    <row r="30" ht="30" customHeight="1" spans="1:2">
      <c r="A30" s="485" t="s">
        <v>2450</v>
      </c>
      <c r="B30" s="486">
        <v>35288</v>
      </c>
    </row>
    <row r="31" ht="30" customHeight="1" spans="1:2">
      <c r="A31" s="487" t="s">
        <v>2451</v>
      </c>
      <c r="B31" s="484">
        <f>B27+B25+B22+B20+B9+B4</f>
        <v>192916</v>
      </c>
    </row>
  </sheetData>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28"/>
  <sheetViews>
    <sheetView showGridLines="0" showZeros="0" tabSelected="1" view="pageBreakPreview" zoomScaleNormal="100" workbookViewId="0">
      <selection activeCell="G10" sqref="G10"/>
    </sheetView>
  </sheetViews>
  <sheetFormatPr defaultColWidth="9" defaultRowHeight="14.4" outlineLevelCol="4"/>
  <cols>
    <col min="1" max="1" width="72.1111111111111" style="328" customWidth="1"/>
    <col min="2" max="2" width="45.6296296296296" customWidth="1"/>
    <col min="3" max="4" width="16.6296296296296" hidden="1" customWidth="1"/>
  </cols>
  <sheetData>
    <row r="1" s="327" customFormat="1" ht="45" customHeight="1" spans="1:4">
      <c r="A1" s="467" t="s">
        <v>2452</v>
      </c>
      <c r="B1" s="467"/>
      <c r="C1" s="467"/>
      <c r="D1" s="467"/>
    </row>
    <row r="2" ht="20.1" customHeight="1" spans="1:4">
      <c r="A2" s="331"/>
      <c r="B2" s="457" t="s">
        <v>1</v>
      </c>
      <c r="C2" s="468"/>
      <c r="D2" s="468" t="s">
        <v>1</v>
      </c>
    </row>
    <row r="3" ht="45" customHeight="1" spans="1:5">
      <c r="A3" s="234" t="s">
        <v>2453</v>
      </c>
      <c r="B3" s="130" t="s">
        <v>5</v>
      </c>
      <c r="C3" s="469" t="s">
        <v>2454</v>
      </c>
      <c r="D3" s="130" t="s">
        <v>2455</v>
      </c>
      <c r="E3" s="470" t="s">
        <v>7</v>
      </c>
    </row>
    <row r="4" ht="36" customHeight="1" spans="1:5">
      <c r="A4" s="471" t="s">
        <v>2456</v>
      </c>
      <c r="B4" s="157">
        <f>SUM(B5:B21)</f>
        <v>509</v>
      </c>
      <c r="C4" s="472">
        <f>SUM(C5:C5)</f>
        <v>0</v>
      </c>
      <c r="D4" s="473">
        <f>SUM(D5:D5)</f>
        <v>0</v>
      </c>
      <c r="E4" s="340" t="str">
        <f>IF(A4&lt;&gt;"",IF(SUM(B4:D4)&lt;&gt;0,"是","否"),"是")</f>
        <v>是</v>
      </c>
    </row>
    <row r="5" ht="36" customHeight="1" spans="1:5">
      <c r="A5" s="474" t="s">
        <v>2457</v>
      </c>
      <c r="B5" s="173">
        <v>46</v>
      </c>
      <c r="C5" s="475"/>
      <c r="D5" s="476"/>
      <c r="E5" s="340" t="str">
        <f>IF(A5&lt;&gt;"",IF(SUM(B5:D5)&lt;&gt;0,"是","否"),"是")</f>
        <v>是</v>
      </c>
    </row>
    <row r="6" ht="36" customHeight="1" spans="1:5">
      <c r="A6" s="474" t="s">
        <v>2458</v>
      </c>
      <c r="B6" s="173">
        <v>9</v>
      </c>
      <c r="C6" s="475">
        <v>64164</v>
      </c>
      <c r="D6" s="476"/>
      <c r="E6" s="340" t="str">
        <f>IF(A6&lt;&gt;"",IF(SUM(B6:D6)&lt;&gt;0,"是","否"),"是")</f>
        <v>是</v>
      </c>
    </row>
    <row r="7" ht="36" customHeight="1" spans="1:5">
      <c r="A7" s="474" t="s">
        <v>2459</v>
      </c>
      <c r="B7" s="173">
        <v>79</v>
      </c>
      <c r="C7" s="475"/>
      <c r="D7" s="476"/>
      <c r="E7" s="340"/>
    </row>
    <row r="8" ht="36" customHeight="1" spans="1:5">
      <c r="A8" s="474" t="s">
        <v>2460</v>
      </c>
      <c r="B8" s="173">
        <v>35</v>
      </c>
      <c r="C8" s="475">
        <v>2293</v>
      </c>
      <c r="D8" s="476"/>
      <c r="E8" s="340" t="str">
        <f>IF(A8&lt;&gt;"",IF(SUM(B8:D8)&lt;&gt;0,"是","否"),"是")</f>
        <v>是</v>
      </c>
    </row>
    <row r="9" ht="36" customHeight="1" spans="1:5">
      <c r="A9" s="474" t="s">
        <v>2461</v>
      </c>
      <c r="B9" s="173">
        <v>30</v>
      </c>
      <c r="C9" s="475"/>
      <c r="D9" s="476"/>
      <c r="E9" s="340"/>
    </row>
    <row r="10" ht="36" customHeight="1" spans="1:5">
      <c r="A10" s="474" t="s">
        <v>2462</v>
      </c>
      <c r="B10" s="173">
        <v>30</v>
      </c>
      <c r="C10" s="475">
        <v>9600</v>
      </c>
      <c r="D10" s="476"/>
      <c r="E10" s="340" t="str">
        <f>IF(A10&lt;&gt;"",IF(SUM(B10:D10)&lt;&gt;0,"是","否"),"是")</f>
        <v>是</v>
      </c>
    </row>
    <row r="11" ht="36" customHeight="1" spans="1:5">
      <c r="A11" s="474" t="s">
        <v>2463</v>
      </c>
      <c r="B11" s="173">
        <v>8</v>
      </c>
      <c r="C11" s="475"/>
      <c r="D11" s="476"/>
      <c r="E11" s="340"/>
    </row>
    <row r="12" ht="36" customHeight="1" spans="1:5">
      <c r="A12" s="474" t="s">
        <v>2464</v>
      </c>
      <c r="B12" s="173">
        <v>9</v>
      </c>
      <c r="C12" s="475">
        <v>280</v>
      </c>
      <c r="D12" s="476"/>
      <c r="E12" s="340" t="str">
        <f>IF(A12&lt;&gt;"",IF(SUM(B12:D12)&lt;&gt;0,"是","否"),"是")</f>
        <v>是</v>
      </c>
    </row>
    <row r="13" ht="36" customHeight="1" spans="1:5">
      <c r="A13" s="474" t="s">
        <v>2465</v>
      </c>
      <c r="B13" s="173">
        <v>20</v>
      </c>
      <c r="C13" s="475"/>
      <c r="D13" s="476"/>
      <c r="E13" s="340"/>
    </row>
    <row r="14" ht="36" customHeight="1" spans="1:5">
      <c r="A14" s="474" t="s">
        <v>2466</v>
      </c>
      <c r="B14" s="173">
        <v>20</v>
      </c>
      <c r="C14" s="475">
        <v>83870</v>
      </c>
      <c r="D14" s="476"/>
      <c r="E14" s="340" t="str">
        <f>IF(A14&lt;&gt;"",IF(SUM(B14:D14)&lt;&gt;0,"是","否"),"是")</f>
        <v>是</v>
      </c>
    </row>
    <row r="15" ht="36" customHeight="1" spans="1:5">
      <c r="A15" s="474" t="s">
        <v>2467</v>
      </c>
      <c r="B15" s="173">
        <v>9</v>
      </c>
      <c r="C15" s="475"/>
      <c r="D15" s="476"/>
      <c r="E15" s="340"/>
    </row>
    <row r="16" ht="36" customHeight="1" spans="1:5">
      <c r="A16" s="474" t="s">
        <v>2468</v>
      </c>
      <c r="B16" s="173">
        <v>28</v>
      </c>
      <c r="C16" s="475">
        <v>413</v>
      </c>
      <c r="D16" s="476"/>
      <c r="E16" s="340" t="str">
        <f>IF(A16&lt;&gt;"",IF(SUM(B16:D16)&lt;&gt;0,"是","否"),"是")</f>
        <v>是</v>
      </c>
    </row>
    <row r="17" ht="36" customHeight="1" spans="1:5">
      <c r="A17" s="474" t="s">
        <v>2469</v>
      </c>
      <c r="B17" s="173">
        <v>45</v>
      </c>
      <c r="C17" s="475"/>
      <c r="D17" s="476"/>
      <c r="E17" s="340"/>
    </row>
    <row r="18" ht="36" customHeight="1" spans="1:5">
      <c r="A18" s="474" t="s">
        <v>2470</v>
      </c>
      <c r="B18" s="173">
        <v>10</v>
      </c>
      <c r="C18" s="475">
        <v>60</v>
      </c>
      <c r="D18" s="476"/>
      <c r="E18" s="340" t="str">
        <f>IF(A18&lt;&gt;"",IF(SUM(B18:D18)&lt;&gt;0,"是","否"),"是")</f>
        <v>是</v>
      </c>
    </row>
    <row r="19" ht="36" customHeight="1" spans="1:5">
      <c r="A19" s="474" t="s">
        <v>2471</v>
      </c>
      <c r="B19" s="173">
        <v>68</v>
      </c>
      <c r="C19" s="475"/>
      <c r="D19" s="476"/>
      <c r="E19" s="340"/>
    </row>
    <row r="20" ht="36" customHeight="1" spans="1:5">
      <c r="A20" s="474" t="s">
        <v>2472</v>
      </c>
      <c r="B20" s="173">
        <v>53</v>
      </c>
      <c r="C20" s="475">
        <v>4418</v>
      </c>
      <c r="D20" s="476"/>
      <c r="E20" s="340" t="str">
        <f>IF(A20&lt;&gt;"",IF(SUM(B20:D20)&lt;&gt;0,"是","否"),"是")</f>
        <v>是</v>
      </c>
    </row>
    <row r="21" ht="36" customHeight="1" spans="1:5">
      <c r="A21" s="474" t="s">
        <v>2473</v>
      </c>
      <c r="B21" s="173">
        <v>10</v>
      </c>
      <c r="C21" s="472"/>
      <c r="D21" s="473"/>
      <c r="E21" s="340"/>
    </row>
    <row r="22" ht="36" customHeight="1" spans="1:5">
      <c r="A22" s="471" t="s">
        <v>2474</v>
      </c>
      <c r="B22" s="157">
        <f>SUM(B23:B28)</f>
        <v>2385</v>
      </c>
      <c r="C22" s="475"/>
      <c r="D22" s="476"/>
      <c r="E22" s="340" t="str">
        <f>IF(A22&lt;&gt;"",IF(SUM(B22:D22)&lt;&gt;0,"是","否"),"是")</f>
        <v>是</v>
      </c>
    </row>
    <row r="23" ht="36" customHeight="1" spans="1:5">
      <c r="A23" s="474" t="s">
        <v>2475</v>
      </c>
      <c r="B23" s="173">
        <v>38</v>
      </c>
      <c r="C23" s="475"/>
      <c r="D23" s="476"/>
      <c r="E23" s="340"/>
    </row>
    <row r="24" ht="36" customHeight="1" spans="1:5">
      <c r="A24" s="474" t="s">
        <v>2476</v>
      </c>
      <c r="B24" s="173">
        <v>6</v>
      </c>
      <c r="C24" s="475"/>
      <c r="D24" s="476"/>
      <c r="E24" s="340" t="str">
        <f>IF(A24&lt;&gt;"",IF(SUM(B24:D24)&lt;&gt;0,"是","否"),"是")</f>
        <v>是</v>
      </c>
    </row>
    <row r="25" ht="36" customHeight="1" spans="1:5">
      <c r="A25" s="474" t="s">
        <v>2477</v>
      </c>
      <c r="B25" s="173">
        <f>2101+48+50</f>
        <v>2199</v>
      </c>
      <c r="C25" s="475"/>
      <c r="D25" s="476"/>
      <c r="E25" s="340"/>
    </row>
    <row r="26" ht="36" customHeight="1" spans="1:5">
      <c r="A26" s="474" t="s">
        <v>2478</v>
      </c>
      <c r="B26" s="173">
        <v>72</v>
      </c>
      <c r="C26" s="475"/>
      <c r="D26" s="476">
        <v>5000</v>
      </c>
      <c r="E26" s="340" t="str">
        <f>IF(A26&lt;&gt;"",IF(SUM(B26:D26)&lt;&gt;0,"是","否"),"是")</f>
        <v>是</v>
      </c>
    </row>
    <row r="27" ht="36" customHeight="1" spans="1:5">
      <c r="A27" s="474" t="s">
        <v>2479</v>
      </c>
      <c r="B27" s="173">
        <v>50</v>
      </c>
      <c r="C27" s="475"/>
      <c r="D27" s="476"/>
      <c r="E27" s="340"/>
    </row>
    <row r="28" ht="36" customHeight="1" spans="1:5">
      <c r="A28" s="474" t="s">
        <v>2480</v>
      </c>
      <c r="B28" s="173">
        <v>20</v>
      </c>
      <c r="C28" s="475">
        <v>3800</v>
      </c>
      <c r="D28" s="476"/>
      <c r="E28" s="340" t="str">
        <f>IF(A28&lt;&gt;"",IF(SUM(B28:D28)&lt;&gt;0,"是","否"),"是")</f>
        <v>是</v>
      </c>
    </row>
    <row r="29" ht="36" customHeight="1" spans="1:5">
      <c r="A29" s="471" t="s">
        <v>2481</v>
      </c>
      <c r="B29" s="157">
        <f>SUM(B30:B32)</f>
        <v>395</v>
      </c>
      <c r="C29" s="475"/>
      <c r="D29" s="476"/>
      <c r="E29" s="340"/>
    </row>
    <row r="30" ht="36" customHeight="1" spans="1:5">
      <c r="A30" s="474" t="s">
        <v>2482</v>
      </c>
      <c r="B30" s="173">
        <v>80</v>
      </c>
      <c r="C30" s="475">
        <v>1257</v>
      </c>
      <c r="D30" s="476"/>
      <c r="E30" s="340" t="str">
        <f>IF(A30&lt;&gt;"",IF(SUM(B30:D30)&lt;&gt;0,"是","否"),"是")</f>
        <v>是</v>
      </c>
    </row>
    <row r="31" ht="36" customHeight="1" spans="1:5">
      <c r="A31" s="474" t="s">
        <v>2483</v>
      </c>
      <c r="B31" s="173">
        <v>139</v>
      </c>
      <c r="C31" s="475"/>
      <c r="D31" s="476"/>
      <c r="E31" s="340"/>
    </row>
    <row r="32" ht="36" customHeight="1" spans="1:5">
      <c r="A32" s="474" t="s">
        <v>2484</v>
      </c>
      <c r="B32" s="173">
        <v>176</v>
      </c>
      <c r="C32" s="475">
        <v>2163</v>
      </c>
      <c r="D32" s="476"/>
      <c r="E32" s="340" t="str">
        <f>IF(A32&lt;&gt;"",IF(SUM(B32:D32)&lt;&gt;0,"是","否"),"是")</f>
        <v>是</v>
      </c>
    </row>
    <row r="33" ht="36" customHeight="1" spans="1:5">
      <c r="A33" s="471" t="s">
        <v>2485</v>
      </c>
      <c r="B33" s="157">
        <f>SUM(B34:B40)</f>
        <v>440</v>
      </c>
      <c r="C33" s="475"/>
      <c r="D33" s="476"/>
      <c r="E33" s="340"/>
    </row>
    <row r="34" ht="36" customHeight="1" spans="1:5">
      <c r="A34" s="474" t="s">
        <v>2486</v>
      </c>
      <c r="B34" s="173">
        <v>75</v>
      </c>
      <c r="E34" s="340" t="str">
        <f>IF(A34&lt;&gt;"",IF(SUM(B34:D34)&lt;&gt;0,"是","否"),"是")</f>
        <v>是</v>
      </c>
    </row>
    <row r="35" ht="36" customHeight="1" spans="1:5">
      <c r="A35" s="474" t="s">
        <v>2487</v>
      </c>
      <c r="B35" s="173">
        <v>10</v>
      </c>
      <c r="E35" s="340"/>
    </row>
    <row r="36" ht="36" customHeight="1" spans="1:5">
      <c r="A36" s="474" t="s">
        <v>2488</v>
      </c>
      <c r="B36" s="173">
        <v>4</v>
      </c>
      <c r="E36" s="340" t="str">
        <f>IF(A36&lt;&gt;"",IF(SUM(B36:D36)&lt;&gt;0,"是","否"),"是")</f>
        <v>是</v>
      </c>
    </row>
    <row r="37" ht="36" customHeight="1" spans="1:5">
      <c r="A37" s="474" t="s">
        <v>2489</v>
      </c>
      <c r="B37" s="173">
        <v>9</v>
      </c>
      <c r="E37" s="340"/>
    </row>
    <row r="38" ht="36" customHeight="1" spans="1:5">
      <c r="A38" s="474" t="s">
        <v>2490</v>
      </c>
      <c r="B38" s="173">
        <v>30</v>
      </c>
      <c r="E38" s="340" t="str">
        <f>IF(A38&lt;&gt;"",IF(SUM(B38:D38)&lt;&gt;0,"是","否"),"是")</f>
        <v>是</v>
      </c>
    </row>
    <row r="39" ht="36" customHeight="1" spans="1:5">
      <c r="A39" s="474" t="s">
        <v>2491</v>
      </c>
      <c r="B39" s="173">
        <v>179</v>
      </c>
      <c r="E39" s="340"/>
    </row>
    <row r="40" ht="36" customHeight="1" spans="1:5">
      <c r="A40" s="474" t="s">
        <v>2492</v>
      </c>
      <c r="B40" s="173">
        <f>39+74+20</f>
        <v>133</v>
      </c>
      <c r="E40" s="340" t="str">
        <f>IF(A40&lt;&gt;"",IF(SUM(B40:D40)&lt;&gt;0,"是","否"),"是")</f>
        <v>是</v>
      </c>
    </row>
    <row r="41" ht="36" customHeight="1" spans="1:5">
      <c r="A41" s="471" t="s">
        <v>2493</v>
      </c>
      <c r="B41" s="157">
        <f>SUM(B42:B53)</f>
        <v>3329</v>
      </c>
      <c r="E41" s="340"/>
    </row>
    <row r="42" ht="36" customHeight="1" spans="1:5">
      <c r="A42" s="474" t="s">
        <v>2494</v>
      </c>
      <c r="B42" s="173">
        <v>600</v>
      </c>
      <c r="E42" s="340" t="str">
        <f>IF(A42&lt;&gt;"",IF(SUM(B42:D42)&lt;&gt;0,"是","否"),"是")</f>
        <v>是</v>
      </c>
    </row>
    <row r="43" ht="17.4" spans="1:2">
      <c r="A43" s="474" t="s">
        <v>2495</v>
      </c>
      <c r="B43" s="173">
        <v>160</v>
      </c>
    </row>
    <row r="44" ht="17.4" spans="1:2">
      <c r="A44" s="474" t="s">
        <v>2496</v>
      </c>
      <c r="B44" s="173">
        <v>74</v>
      </c>
    </row>
    <row r="45" ht="17.4" spans="1:2">
      <c r="A45" s="474" t="s">
        <v>2497</v>
      </c>
      <c r="B45" s="173">
        <v>33</v>
      </c>
    </row>
    <row r="46" ht="17.4" spans="1:2">
      <c r="A46" s="474" t="s">
        <v>2498</v>
      </c>
      <c r="B46" s="173">
        <v>26</v>
      </c>
    </row>
    <row r="47" ht="17.4" spans="1:2">
      <c r="A47" s="474" t="s">
        <v>2499</v>
      </c>
      <c r="B47" s="173">
        <v>281</v>
      </c>
    </row>
    <row r="48" ht="17.4" spans="1:2">
      <c r="A48" s="474" t="s">
        <v>2500</v>
      </c>
      <c r="B48" s="173">
        <v>60</v>
      </c>
    </row>
    <row r="49" ht="17.4" spans="1:2">
      <c r="A49" s="474" t="s">
        <v>2501</v>
      </c>
      <c r="B49" s="173">
        <v>22</v>
      </c>
    </row>
    <row r="50" ht="17.4" spans="1:2">
      <c r="A50" s="474" t="s">
        <v>2502</v>
      </c>
      <c r="B50" s="173">
        <v>168</v>
      </c>
    </row>
    <row r="51" ht="17.4" spans="1:2">
      <c r="A51" s="474" t="s">
        <v>2503</v>
      </c>
      <c r="B51" s="173">
        <v>571</v>
      </c>
    </row>
    <row r="52" ht="17.4" spans="1:2">
      <c r="A52" s="474" t="s">
        <v>2504</v>
      </c>
      <c r="B52" s="173">
        <v>18</v>
      </c>
    </row>
    <row r="53" ht="17.4" spans="1:2">
      <c r="A53" s="474" t="s">
        <v>2505</v>
      </c>
      <c r="B53" s="173">
        <v>1316</v>
      </c>
    </row>
    <row r="54" ht="17.4" spans="1:2">
      <c r="A54" s="471" t="s">
        <v>2506</v>
      </c>
      <c r="B54" s="157">
        <f>SUM(B55:B62)</f>
        <v>2882</v>
      </c>
    </row>
    <row r="55" ht="17.4" spans="1:2">
      <c r="A55" s="474" t="s">
        <v>2507</v>
      </c>
      <c r="B55" s="173">
        <v>51</v>
      </c>
    </row>
    <row r="56" ht="17.4" spans="1:2">
      <c r="A56" s="474" t="s">
        <v>2508</v>
      </c>
      <c r="B56" s="173">
        <v>362</v>
      </c>
    </row>
    <row r="57" ht="17.4" spans="1:2">
      <c r="A57" s="474" t="s">
        <v>2509</v>
      </c>
      <c r="B57" s="173">
        <v>130</v>
      </c>
    </row>
    <row r="58" ht="17.4" spans="1:2">
      <c r="A58" s="474" t="s">
        <v>2510</v>
      </c>
      <c r="B58" s="173">
        <v>135</v>
      </c>
    </row>
    <row r="59" ht="17.4" spans="1:2">
      <c r="A59" s="474" t="s">
        <v>2511</v>
      </c>
      <c r="B59" s="173">
        <v>1457</v>
      </c>
    </row>
    <row r="60" ht="17.4" spans="1:2">
      <c r="A60" s="474" t="s">
        <v>2512</v>
      </c>
      <c r="B60" s="173">
        <v>434</v>
      </c>
    </row>
    <row r="61" ht="17.4" spans="1:2">
      <c r="A61" s="474" t="s">
        <v>2513</v>
      </c>
      <c r="B61" s="173">
        <v>155</v>
      </c>
    </row>
    <row r="62" ht="17.4" spans="1:2">
      <c r="A62" s="474" t="s">
        <v>2514</v>
      </c>
      <c r="B62" s="173">
        <v>158</v>
      </c>
    </row>
    <row r="63" ht="17.4" spans="1:2">
      <c r="A63" s="471" t="s">
        <v>2515</v>
      </c>
      <c r="B63" s="157">
        <f>SUM(B64:B69)</f>
        <v>3027</v>
      </c>
    </row>
    <row r="64" ht="17.4" spans="1:2">
      <c r="A64" s="474" t="s">
        <v>2516</v>
      </c>
      <c r="B64" s="173">
        <v>293</v>
      </c>
    </row>
    <row r="65" ht="17.4" spans="1:2">
      <c r="A65" s="474" t="s">
        <v>2517</v>
      </c>
      <c r="B65" s="173">
        <v>330</v>
      </c>
    </row>
    <row r="66" ht="17.4" spans="1:2">
      <c r="A66" s="474" t="s">
        <v>2518</v>
      </c>
      <c r="B66" s="173">
        <f>2892-714</f>
        <v>2178</v>
      </c>
    </row>
    <row r="67" ht="17.4" spans="1:2">
      <c r="A67" s="474" t="s">
        <v>2519</v>
      </c>
      <c r="B67" s="173">
        <v>5</v>
      </c>
    </row>
    <row r="68" ht="17.4" spans="1:2">
      <c r="A68" s="474" t="s">
        <v>2520</v>
      </c>
      <c r="B68" s="173">
        <v>155</v>
      </c>
    </row>
    <row r="69" ht="17.4" spans="1:2">
      <c r="A69" s="474" t="s">
        <v>2521</v>
      </c>
      <c r="B69" s="173">
        <v>66</v>
      </c>
    </row>
    <row r="70" ht="17.4" spans="1:2">
      <c r="A70" s="471" t="s">
        <v>2522</v>
      </c>
      <c r="B70" s="157">
        <f>SUM(B71:B74)</f>
        <v>921</v>
      </c>
    </row>
    <row r="71" ht="17.4" spans="1:2">
      <c r="A71" s="474" t="s">
        <v>2523</v>
      </c>
      <c r="B71" s="477">
        <v>400</v>
      </c>
    </row>
    <row r="72" ht="17.4" spans="1:2">
      <c r="A72" s="474" t="s">
        <v>2524</v>
      </c>
      <c r="B72" s="477">
        <f>142-23</f>
        <v>119</v>
      </c>
    </row>
    <row r="73" ht="17.4" spans="1:2">
      <c r="A73" s="474" t="s">
        <v>2525</v>
      </c>
      <c r="B73" s="173">
        <v>220</v>
      </c>
    </row>
    <row r="74" ht="17.4" spans="1:2">
      <c r="A74" s="474" t="s">
        <v>2526</v>
      </c>
      <c r="B74" s="173">
        <v>182</v>
      </c>
    </row>
    <row r="75" ht="17.4" spans="1:2">
      <c r="A75" s="471" t="s">
        <v>2527</v>
      </c>
      <c r="B75" s="157">
        <f>SUM(B76:B95)</f>
        <v>22177</v>
      </c>
    </row>
    <row r="76" ht="17.4" spans="1:2">
      <c r="A76" s="474" t="s">
        <v>2528</v>
      </c>
      <c r="B76" s="173">
        <v>865</v>
      </c>
    </row>
    <row r="77" ht="17.4" spans="1:2">
      <c r="A77" s="474" t="s">
        <v>2529</v>
      </c>
      <c r="B77" s="173">
        <v>175</v>
      </c>
    </row>
    <row r="78" ht="17.4" spans="1:2">
      <c r="A78" s="474" t="s">
        <v>2530</v>
      </c>
      <c r="B78" s="173">
        <v>8039</v>
      </c>
    </row>
    <row r="79" ht="17.4" spans="1:2">
      <c r="A79" s="474" t="s">
        <v>2531</v>
      </c>
      <c r="B79" s="173">
        <v>507</v>
      </c>
    </row>
    <row r="80" ht="17.4" spans="1:2">
      <c r="A80" s="474" t="s">
        <v>2532</v>
      </c>
      <c r="B80" s="173">
        <v>42</v>
      </c>
    </row>
    <row r="81" ht="17.4" spans="1:2">
      <c r="A81" s="474" t="s">
        <v>2533</v>
      </c>
      <c r="B81" s="173">
        <v>3801</v>
      </c>
    </row>
    <row r="82" ht="17.4" spans="1:2">
      <c r="A82" s="474" t="s">
        <v>2534</v>
      </c>
      <c r="B82" s="173">
        <v>312</v>
      </c>
    </row>
    <row r="83" ht="17.4" spans="1:2">
      <c r="A83" s="474" t="s">
        <v>2535</v>
      </c>
      <c r="B83" s="173">
        <v>16</v>
      </c>
    </row>
    <row r="84" ht="17.4" spans="1:2">
      <c r="A84" s="474" t="s">
        <v>2536</v>
      </c>
      <c r="B84" s="173">
        <v>18</v>
      </c>
    </row>
    <row r="85" ht="17.4" spans="1:2">
      <c r="A85" s="474" t="s">
        <v>2537</v>
      </c>
      <c r="B85" s="173">
        <f>1395+300+2000+3000</f>
        <v>6695</v>
      </c>
    </row>
    <row r="86" ht="17.4" spans="1:2">
      <c r="A86" s="474" t="s">
        <v>2538</v>
      </c>
      <c r="B86" s="173">
        <v>932</v>
      </c>
    </row>
    <row r="87" ht="17.4" spans="1:2">
      <c r="A87" s="474" t="s">
        <v>2539</v>
      </c>
      <c r="B87" s="173">
        <v>10</v>
      </c>
    </row>
    <row r="88" ht="17.4" spans="1:2">
      <c r="A88" s="474" t="s">
        <v>2540</v>
      </c>
      <c r="B88" s="173">
        <v>7</v>
      </c>
    </row>
    <row r="89" ht="17.4" spans="1:2">
      <c r="A89" s="474" t="s">
        <v>2541</v>
      </c>
      <c r="B89" s="173">
        <v>226</v>
      </c>
    </row>
    <row r="90" ht="17.4" spans="1:2">
      <c r="A90" s="474" t="s">
        <v>2542</v>
      </c>
      <c r="B90" s="173">
        <v>22</v>
      </c>
    </row>
    <row r="91" ht="17.4" spans="1:2">
      <c r="A91" s="474" t="s">
        <v>2543</v>
      </c>
      <c r="B91" s="173">
        <v>10</v>
      </c>
    </row>
    <row r="92" ht="17.4" spans="1:2">
      <c r="A92" s="474" t="s">
        <v>2544</v>
      </c>
      <c r="B92" s="173">
        <v>150</v>
      </c>
    </row>
    <row r="93" ht="17.4" spans="1:2">
      <c r="A93" s="474" t="s">
        <v>2545</v>
      </c>
      <c r="B93" s="173">
        <v>155</v>
      </c>
    </row>
    <row r="94" ht="17.4" spans="1:2">
      <c r="A94" s="474" t="s">
        <v>2546</v>
      </c>
      <c r="B94" s="173">
        <v>15</v>
      </c>
    </row>
    <row r="95" ht="17.4" spans="1:2">
      <c r="A95" s="474" t="s">
        <v>2547</v>
      </c>
      <c r="B95" s="173">
        <v>180</v>
      </c>
    </row>
    <row r="96" ht="17.4" spans="1:2">
      <c r="A96" s="471" t="s">
        <v>2548</v>
      </c>
      <c r="B96" s="157">
        <f>SUM(B97:B100)</f>
        <v>2051</v>
      </c>
    </row>
    <row r="97" ht="17.4" spans="1:2">
      <c r="A97" s="474" t="s">
        <v>2549</v>
      </c>
      <c r="B97" s="173">
        <v>1470</v>
      </c>
    </row>
    <row r="98" ht="17.4" spans="1:2">
      <c r="A98" s="474" t="s">
        <v>2550</v>
      </c>
      <c r="B98" s="173">
        <f>75</f>
        <v>75</v>
      </c>
    </row>
    <row r="99" ht="17.4" spans="1:2">
      <c r="A99" s="474" t="s">
        <v>2551</v>
      </c>
      <c r="B99" s="173">
        <v>40</v>
      </c>
    </row>
    <row r="100" ht="17.4" spans="1:2">
      <c r="A100" s="474" t="s">
        <v>2552</v>
      </c>
      <c r="B100" s="173">
        <v>466</v>
      </c>
    </row>
    <row r="101" ht="17.4" spans="1:2">
      <c r="A101" s="471" t="s">
        <v>2553</v>
      </c>
      <c r="B101" s="157">
        <f>SUM(B102:B103)</f>
        <v>132</v>
      </c>
    </row>
    <row r="102" ht="17.4" spans="1:2">
      <c r="A102" s="474" t="s">
        <v>2554</v>
      </c>
      <c r="B102" s="173">
        <f>49+80</f>
        <v>129</v>
      </c>
    </row>
    <row r="103" ht="17.4" spans="1:2">
      <c r="A103" s="474" t="s">
        <v>2555</v>
      </c>
      <c r="B103" s="173">
        <v>3</v>
      </c>
    </row>
    <row r="104" ht="17.4" spans="1:2">
      <c r="A104" s="471" t="s">
        <v>2556</v>
      </c>
      <c r="B104" s="157">
        <f>SUM(B105:B108)</f>
        <v>330</v>
      </c>
    </row>
    <row r="105" ht="17.4" spans="1:2">
      <c r="A105" s="474" t="s">
        <v>2557</v>
      </c>
      <c r="B105" s="173">
        <f>134+15</f>
        <v>149</v>
      </c>
    </row>
    <row r="106" ht="17.4" spans="1:2">
      <c r="A106" s="474" t="s">
        <v>2558</v>
      </c>
      <c r="B106" s="173">
        <v>145</v>
      </c>
    </row>
    <row r="107" ht="17.4" spans="1:2">
      <c r="A107" s="474" t="s">
        <v>2559</v>
      </c>
      <c r="B107" s="173">
        <v>22</v>
      </c>
    </row>
    <row r="108" ht="17.4" spans="1:2">
      <c r="A108" s="474" t="s">
        <v>2560</v>
      </c>
      <c r="B108" s="173">
        <v>14</v>
      </c>
    </row>
    <row r="109" ht="17.4" spans="1:2">
      <c r="A109" s="471" t="s">
        <v>2561</v>
      </c>
      <c r="B109" s="157">
        <f>SUM(B110:B112)</f>
        <v>525</v>
      </c>
    </row>
    <row r="110" ht="17.4" spans="1:2">
      <c r="A110" s="474" t="s">
        <v>2562</v>
      </c>
      <c r="B110" s="173">
        <v>30</v>
      </c>
    </row>
    <row r="111" ht="17.4" spans="1:2">
      <c r="A111" s="474" t="s">
        <v>2563</v>
      </c>
      <c r="B111" s="173">
        <v>274</v>
      </c>
    </row>
    <row r="112" ht="17.4" spans="1:2">
      <c r="A112" s="474" t="s">
        <v>2564</v>
      </c>
      <c r="B112" s="173">
        <v>221</v>
      </c>
    </row>
    <row r="113" ht="17.4" spans="1:2">
      <c r="A113" s="471" t="s">
        <v>2565</v>
      </c>
      <c r="B113" s="157">
        <f>SUM(B114:B114)</f>
        <v>231</v>
      </c>
    </row>
    <row r="114" ht="17.4" spans="1:2">
      <c r="A114" s="474" t="s">
        <v>2566</v>
      </c>
      <c r="B114" s="173">
        <v>231</v>
      </c>
    </row>
    <row r="115" ht="17.4" spans="1:2">
      <c r="A115" s="471" t="s">
        <v>2567</v>
      </c>
      <c r="B115" s="157">
        <f>SUM(B116:B118)</f>
        <v>113</v>
      </c>
    </row>
    <row r="116" ht="17.4" spans="1:2">
      <c r="A116" s="474" t="s">
        <v>2568</v>
      </c>
      <c r="B116" s="173">
        <v>113</v>
      </c>
    </row>
    <row r="117" ht="17.4" spans="1:2">
      <c r="A117" s="474" t="s">
        <v>2569</v>
      </c>
      <c r="B117" s="173"/>
    </row>
    <row r="118" ht="17.4" spans="1:2">
      <c r="A118" s="474" t="s">
        <v>2570</v>
      </c>
      <c r="B118" s="477"/>
    </row>
    <row r="119" ht="17.4" spans="1:2">
      <c r="A119" s="471" t="s">
        <v>2571</v>
      </c>
      <c r="B119" s="157">
        <f>SUM(B120:B125)</f>
        <v>1145</v>
      </c>
    </row>
    <row r="120" ht="17.4" spans="1:2">
      <c r="A120" s="474" t="s">
        <v>2572</v>
      </c>
      <c r="B120" s="173">
        <v>1</v>
      </c>
    </row>
    <row r="121" ht="17.4" spans="1:2">
      <c r="A121" s="474" t="s">
        <v>2573</v>
      </c>
      <c r="B121" s="173">
        <v>6</v>
      </c>
    </row>
    <row r="122" ht="17.4" spans="1:2">
      <c r="A122" s="474" t="s">
        <v>2574</v>
      </c>
      <c r="B122" s="173">
        <v>10</v>
      </c>
    </row>
    <row r="123" ht="17.4" spans="1:2">
      <c r="A123" s="474" t="s">
        <v>2575</v>
      </c>
      <c r="B123" s="173">
        <v>221</v>
      </c>
    </row>
    <row r="124" ht="17.4" spans="1:2">
      <c r="A124" s="474" t="s">
        <v>2576</v>
      </c>
      <c r="B124" s="173">
        <v>5</v>
      </c>
    </row>
    <row r="125" ht="17.4" spans="1:2">
      <c r="A125" s="474" t="s">
        <v>2577</v>
      </c>
      <c r="B125" s="173">
        <f>902</f>
        <v>902</v>
      </c>
    </row>
    <row r="126" ht="17.4" spans="1:2">
      <c r="A126" s="471" t="s">
        <v>2578</v>
      </c>
      <c r="B126" s="157">
        <v>5000</v>
      </c>
    </row>
    <row r="127" ht="17.4" spans="1:2">
      <c r="A127" s="474" t="s">
        <v>2579</v>
      </c>
      <c r="B127" s="173">
        <v>5000</v>
      </c>
    </row>
    <row r="128" ht="17.4" spans="1:2">
      <c r="A128" s="478" t="s">
        <v>2580</v>
      </c>
      <c r="B128" s="157">
        <f>B126+B119+B113+B109+B104+B101+B96+B75+B70+B63+B54+B41+B33+B29+B22+B4</f>
        <v>45479</v>
      </c>
    </row>
  </sheetData>
  <autoFilter ref="A3:E128">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9"/>
  <sheetViews>
    <sheetView showGridLines="0" showZeros="0" view="pageBreakPreview" zoomScaleNormal="85" workbookViewId="0">
      <selection activeCell="B7" sqref="B7"/>
    </sheetView>
  </sheetViews>
  <sheetFormatPr defaultColWidth="9" defaultRowHeight="15.6" outlineLevelCol="5"/>
  <cols>
    <col min="1" max="1" width="43.6296296296296" style="220" customWidth="1"/>
    <col min="2" max="2" width="20.6296296296296" style="222" customWidth="1"/>
    <col min="3" max="3" width="20.6296296296296" style="220" customWidth="1"/>
    <col min="4" max="4" width="20" style="393" customWidth="1"/>
    <col min="5" max="5" width="12.6296296296296" style="220"/>
    <col min="6" max="16377" width="9" style="220"/>
    <col min="16378" max="16379" width="35.6296296296296" style="220"/>
    <col min="16380" max="16384" width="9" style="220"/>
  </cols>
  <sheetData>
    <row r="1" ht="45" customHeight="1" spans="1:4">
      <c r="A1" s="225" t="s">
        <v>2581</v>
      </c>
      <c r="B1" s="225"/>
      <c r="C1" s="225"/>
      <c r="D1" s="225"/>
    </row>
    <row r="2" ht="20.1" customHeight="1" spans="1:4">
      <c r="A2" s="226"/>
      <c r="B2" s="226"/>
      <c r="C2" s="456"/>
      <c r="D2" s="457" t="s">
        <v>1</v>
      </c>
    </row>
    <row r="3" s="221" customFormat="1" ht="45" customHeight="1" spans="1:4">
      <c r="A3" s="228" t="s">
        <v>2582</v>
      </c>
      <c r="B3" s="228" t="s">
        <v>2583</v>
      </c>
      <c r="C3" s="458" t="s">
        <v>2584</v>
      </c>
      <c r="D3" s="458" t="s">
        <v>2585</v>
      </c>
    </row>
    <row r="4" ht="36" customHeight="1" spans="1:4">
      <c r="A4" s="459" t="s">
        <v>2586</v>
      </c>
      <c r="B4" s="460"/>
      <c r="C4" s="460"/>
      <c r="D4" s="460"/>
    </row>
    <row r="5" ht="36" customHeight="1" spans="1:6">
      <c r="A5" s="461" t="s">
        <v>2587</v>
      </c>
      <c r="B5" s="230"/>
      <c r="C5" s="230"/>
      <c r="D5" s="462"/>
      <c r="F5" s="220" t="s">
        <v>2588</v>
      </c>
    </row>
    <row r="6" ht="36" customHeight="1" spans="1:4">
      <c r="A6" s="461" t="s">
        <v>2589</v>
      </c>
      <c r="B6" s="230"/>
      <c r="C6" s="230"/>
      <c r="D6" s="462"/>
    </row>
    <row r="7" ht="36" customHeight="1" spans="1:4">
      <c r="A7" s="461" t="s">
        <v>2590</v>
      </c>
      <c r="B7" s="230">
        <f>SUM(C7:D7)</f>
        <v>145345</v>
      </c>
      <c r="C7" s="230">
        <v>2530</v>
      </c>
      <c r="D7" s="462">
        <f>'1-1一般公共预算收入情况表'!D34</f>
        <v>142815</v>
      </c>
    </row>
    <row r="8" ht="36" customHeight="1" spans="1:4">
      <c r="A8" s="461" t="s">
        <v>2591</v>
      </c>
      <c r="B8" s="230"/>
      <c r="C8" s="230"/>
      <c r="D8" s="462"/>
    </row>
    <row r="9" ht="36" customHeight="1" spans="1:4">
      <c r="A9" s="461" t="s">
        <v>2592</v>
      </c>
      <c r="B9" s="230"/>
      <c r="C9" s="230"/>
      <c r="D9" s="462"/>
    </row>
    <row r="10" ht="36" customHeight="1" spans="1:4">
      <c r="A10" s="461" t="s">
        <v>2593</v>
      </c>
      <c r="B10" s="230"/>
      <c r="C10" s="230"/>
      <c r="D10" s="462"/>
    </row>
    <row r="11" ht="36" customHeight="1" spans="1:4">
      <c r="A11" s="461" t="s">
        <v>2594</v>
      </c>
      <c r="B11" s="230"/>
      <c r="C11" s="230"/>
      <c r="D11" s="462"/>
    </row>
    <row r="12" ht="36" customHeight="1" spans="1:4">
      <c r="A12" s="461" t="s">
        <v>2595</v>
      </c>
      <c r="B12" s="230"/>
      <c r="C12" s="230"/>
      <c r="D12" s="462"/>
    </row>
    <row r="13" ht="36" customHeight="1" spans="1:4">
      <c r="A13" s="461" t="s">
        <v>2596</v>
      </c>
      <c r="B13" s="230"/>
      <c r="C13" s="230"/>
      <c r="D13" s="462"/>
    </row>
    <row r="14" ht="36" customHeight="1" spans="1:4">
      <c r="A14" s="461" t="s">
        <v>2597</v>
      </c>
      <c r="B14" s="230"/>
      <c r="C14" s="230"/>
      <c r="D14" s="462"/>
    </row>
    <row r="15" ht="36" customHeight="1" spans="1:4">
      <c r="A15" s="459" t="s">
        <v>2598</v>
      </c>
      <c r="B15" s="460"/>
      <c r="C15" s="460"/>
      <c r="D15" s="460"/>
    </row>
    <row r="16" spans="2:4">
      <c r="B16" s="463"/>
      <c r="C16" s="464"/>
      <c r="D16" s="465"/>
    </row>
    <row r="17" spans="3:3">
      <c r="C17" s="466"/>
    </row>
    <row r="18" spans="3:3">
      <c r="C18" s="466"/>
    </row>
    <row r="19" spans="3:3">
      <c r="C19" s="466"/>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14 C6:C7 B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topLeftCell="A7" workbookViewId="0">
      <selection activeCell="A11" sqref="A11:E11"/>
    </sheetView>
  </sheetViews>
  <sheetFormatPr defaultColWidth="9" defaultRowHeight="14.4" outlineLevelCol="4"/>
  <cols>
    <col min="1" max="1" width="37.75" style="440" customWidth="1"/>
    <col min="2" max="2" width="22" style="440" customWidth="1"/>
    <col min="3" max="4" width="23.8796296296296" style="440" customWidth="1"/>
    <col min="5" max="5" width="24.5" style="440" customWidth="1"/>
    <col min="6" max="256" width="9" style="440"/>
    <col min="257" max="16384" width="9" style="1"/>
  </cols>
  <sheetData>
    <row r="1" s="440" customFormat="1" ht="40.5" customHeight="1" spans="1:5">
      <c r="A1" s="441" t="s">
        <v>2599</v>
      </c>
      <c r="B1" s="441"/>
      <c r="C1" s="441"/>
      <c r="D1" s="441"/>
      <c r="E1" s="441"/>
    </row>
    <row r="2" s="440" customFormat="1" ht="17" customHeight="1" spans="1:5">
      <c r="A2" s="442"/>
      <c r="B2" s="442"/>
      <c r="C2" s="442"/>
      <c r="D2" s="443"/>
      <c r="E2" s="444" t="s">
        <v>1</v>
      </c>
    </row>
    <row r="3" s="1" customFormat="1" ht="24.95" customHeight="1" spans="1:5">
      <c r="A3" s="445" t="s">
        <v>3</v>
      </c>
      <c r="B3" s="445" t="s">
        <v>129</v>
      </c>
      <c r="C3" s="445" t="s">
        <v>5</v>
      </c>
      <c r="D3" s="446" t="s">
        <v>2600</v>
      </c>
      <c r="E3" s="447"/>
    </row>
    <row r="4" s="1" customFormat="1" ht="24.95" customHeight="1" spans="1:5">
      <c r="A4" s="448"/>
      <c r="B4" s="448"/>
      <c r="C4" s="448"/>
      <c r="D4" s="228" t="s">
        <v>2601</v>
      </c>
      <c r="E4" s="228" t="s">
        <v>2602</v>
      </c>
    </row>
    <row r="5" s="440" customFormat="1" ht="35" customHeight="1" spans="1:5">
      <c r="A5" s="449" t="s">
        <v>2583</v>
      </c>
      <c r="B5" s="450">
        <f>SUM(B6:B8)</f>
        <v>466</v>
      </c>
      <c r="C5" s="451">
        <f>C6+C7+C8</f>
        <v>454.12</v>
      </c>
      <c r="D5" s="451">
        <f t="shared" ref="D5:D10" si="0">C5-B5</f>
        <v>-11.88</v>
      </c>
      <c r="E5" s="452">
        <f>C5/B5-1</f>
        <v>-0.03</v>
      </c>
    </row>
    <row r="6" s="440" customFormat="1" ht="35" customHeight="1" spans="1:5">
      <c r="A6" s="200" t="s">
        <v>2603</v>
      </c>
      <c r="B6" s="453"/>
      <c r="C6" s="451"/>
      <c r="D6" s="451">
        <f t="shared" si="0"/>
        <v>0</v>
      </c>
      <c r="E6" s="452"/>
    </row>
    <row r="7" s="440" customFormat="1" ht="35" customHeight="1" spans="1:5">
      <c r="A7" s="200" t="s">
        <v>2604</v>
      </c>
      <c r="B7" s="453">
        <f>104+79</f>
        <v>183</v>
      </c>
      <c r="C7" s="451">
        <f>107.12+75</f>
        <v>182.12</v>
      </c>
      <c r="D7" s="451">
        <f t="shared" si="0"/>
        <v>-0.879999999999996</v>
      </c>
      <c r="E7" s="454">
        <f>C7/B7-1</f>
        <v>-0.005</v>
      </c>
    </row>
    <row r="8" s="440" customFormat="1" ht="35" customHeight="1" spans="1:5">
      <c r="A8" s="200" t="s">
        <v>2605</v>
      </c>
      <c r="B8" s="453">
        <f>SUM(B9:B10)</f>
        <v>283</v>
      </c>
      <c r="C8" s="453">
        <f>SUM(C9:C10)</f>
        <v>272</v>
      </c>
      <c r="D8" s="451">
        <f t="shared" si="0"/>
        <v>-11</v>
      </c>
      <c r="E8" s="452">
        <f>C8/B8-1</f>
        <v>-0.04</v>
      </c>
    </row>
    <row r="9" s="440" customFormat="1" ht="35" customHeight="1" spans="1:5">
      <c r="A9" s="203" t="s">
        <v>2606</v>
      </c>
      <c r="B9" s="453"/>
      <c r="C9" s="451"/>
      <c r="D9" s="451">
        <f t="shared" si="0"/>
        <v>0</v>
      </c>
      <c r="E9" s="452"/>
    </row>
    <row r="10" s="440" customFormat="1" ht="35" customHeight="1" spans="1:5">
      <c r="A10" s="203" t="s">
        <v>2607</v>
      </c>
      <c r="B10" s="453">
        <f>262+21</f>
        <v>283</v>
      </c>
      <c r="C10" s="451">
        <v>272</v>
      </c>
      <c r="D10" s="451">
        <f t="shared" si="0"/>
        <v>-11</v>
      </c>
      <c r="E10" s="452">
        <f>C10/B10-1</f>
        <v>-0.04</v>
      </c>
    </row>
    <row r="11" s="440" customFormat="1" ht="233" customHeight="1" spans="1:5">
      <c r="A11" s="455" t="s">
        <v>2608</v>
      </c>
      <c r="B11" s="455"/>
      <c r="C11" s="455"/>
      <c r="D11" s="455"/>
      <c r="E11" s="455"/>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0"/>
  <sheetViews>
    <sheetView showGridLines="0" showZeros="0" view="pageBreakPreview" zoomScaleNormal="115" topLeftCell="A28" workbookViewId="0">
      <selection activeCell="C10" sqref="C10:D37"/>
    </sheetView>
  </sheetViews>
  <sheetFormatPr defaultColWidth="9" defaultRowHeight="15.6" outlineLevelCol="5"/>
  <cols>
    <col min="1" max="1" width="20.6296296296296" style="220" customWidth="1"/>
    <col min="2" max="2" width="50.75" style="220" customWidth="1"/>
    <col min="3" max="4" width="20.6296296296296" style="220" customWidth="1"/>
    <col min="5" max="5" width="20.6296296296296" style="393" customWidth="1"/>
    <col min="6" max="6" width="3.75" style="220" customWidth="1"/>
    <col min="7" max="16357" width="9" style="220"/>
    <col min="16358" max="16358" width="45.6296296296296" style="220"/>
    <col min="16359" max="16384" width="9" style="220"/>
  </cols>
  <sheetData>
    <row r="1" ht="45" customHeight="1" spans="1:6">
      <c r="A1" s="222"/>
      <c r="B1" s="394" t="s">
        <v>2609</v>
      </c>
      <c r="C1" s="394"/>
      <c r="D1" s="394"/>
      <c r="E1" s="394"/>
      <c r="F1" s="222"/>
    </row>
    <row r="2" s="391" customFormat="1" ht="20.1" customHeight="1" spans="1:6">
      <c r="A2" s="395"/>
      <c r="B2" s="396"/>
      <c r="C2" s="397"/>
      <c r="D2" s="396"/>
      <c r="E2" s="398" t="s">
        <v>1</v>
      </c>
      <c r="F2" s="395"/>
    </row>
    <row r="3" s="392" customFormat="1" ht="45" customHeight="1" spans="1:6">
      <c r="A3" s="399" t="s">
        <v>2</v>
      </c>
      <c r="B3" s="400" t="s">
        <v>3</v>
      </c>
      <c r="C3" s="334" t="s">
        <v>4</v>
      </c>
      <c r="D3" s="334" t="s">
        <v>5</v>
      </c>
      <c r="E3" s="334" t="s">
        <v>6</v>
      </c>
      <c r="F3" s="401" t="s">
        <v>7</v>
      </c>
    </row>
    <row r="4" s="392" customFormat="1" ht="36" customHeight="1" spans="1:6">
      <c r="A4" s="368" t="s">
        <v>2610</v>
      </c>
      <c r="B4" s="363" t="s">
        <v>2611</v>
      </c>
      <c r="C4" s="372"/>
      <c r="D4" s="372"/>
      <c r="E4" s="373"/>
      <c r="F4" s="402" t="str">
        <f t="shared" ref="F4:F37" si="0">IF(LEN(A4)=7,"是",IF(B4&lt;&gt;"",IF(SUM(C4:D4)&lt;&gt;0,"是","否"),"是"))</f>
        <v>是</v>
      </c>
    </row>
    <row r="5" ht="36" customHeight="1" spans="1:6">
      <c r="A5" s="368" t="s">
        <v>2612</v>
      </c>
      <c r="B5" s="363" t="s">
        <v>2613</v>
      </c>
      <c r="C5" s="372"/>
      <c r="D5" s="372"/>
      <c r="E5" s="403"/>
      <c r="F5" s="402" t="str">
        <f t="shared" si="0"/>
        <v>是</v>
      </c>
    </row>
    <row r="6" ht="36" customHeight="1" spans="1:6">
      <c r="A6" s="368" t="s">
        <v>2614</v>
      </c>
      <c r="B6" s="363" t="s">
        <v>2615</v>
      </c>
      <c r="C6" s="372"/>
      <c r="D6" s="372"/>
      <c r="E6" s="403"/>
      <c r="F6" s="402" t="str">
        <f t="shared" si="0"/>
        <v>是</v>
      </c>
    </row>
    <row r="7" ht="36" customHeight="1" spans="1:6">
      <c r="A7" s="368" t="s">
        <v>2616</v>
      </c>
      <c r="B7" s="363" t="s">
        <v>2617</v>
      </c>
      <c r="C7" s="372"/>
      <c r="D7" s="372"/>
      <c r="E7" s="403"/>
      <c r="F7" s="402" t="str">
        <f t="shared" si="0"/>
        <v>是</v>
      </c>
    </row>
    <row r="8" ht="36" customHeight="1" spans="1:6">
      <c r="A8" s="368" t="s">
        <v>2618</v>
      </c>
      <c r="B8" s="363" t="s">
        <v>2619</v>
      </c>
      <c r="C8" s="372"/>
      <c r="D8" s="372"/>
      <c r="E8" s="403"/>
      <c r="F8" s="402" t="str">
        <f t="shared" si="0"/>
        <v>是</v>
      </c>
    </row>
    <row r="9" ht="36" customHeight="1" spans="1:6">
      <c r="A9" s="368" t="s">
        <v>2620</v>
      </c>
      <c r="B9" s="363" t="s">
        <v>2621</v>
      </c>
      <c r="C9" s="372"/>
      <c r="D9" s="372"/>
      <c r="E9" s="403"/>
      <c r="F9" s="402" t="str">
        <f t="shared" si="0"/>
        <v>是</v>
      </c>
    </row>
    <row r="10" ht="36" customHeight="1" spans="1:6">
      <c r="A10" s="368" t="s">
        <v>2622</v>
      </c>
      <c r="B10" s="363" t="s">
        <v>2623</v>
      </c>
      <c r="C10" s="372">
        <f>SUBTOTAL(9,C11:C15)</f>
        <v>20745</v>
      </c>
      <c r="D10" s="372">
        <f>SUBTOTAL(9,D11:D15)</f>
        <v>12700</v>
      </c>
      <c r="E10" s="403">
        <f>D10/C10-1</f>
        <v>-0.388</v>
      </c>
      <c r="F10" s="402" t="str">
        <f t="shared" si="0"/>
        <v>是</v>
      </c>
    </row>
    <row r="11" ht="36" customHeight="1" spans="1:6">
      <c r="A11" s="368" t="s">
        <v>2624</v>
      </c>
      <c r="B11" s="367" t="s">
        <v>2625</v>
      </c>
      <c r="C11" s="377">
        <v>18982</v>
      </c>
      <c r="D11" s="419">
        <v>12000</v>
      </c>
      <c r="E11" s="403">
        <f t="shared" ref="E11:E37" si="1">D11/C11-1</f>
        <v>-0.368</v>
      </c>
      <c r="F11" s="402" t="str">
        <f t="shared" si="0"/>
        <v>是</v>
      </c>
    </row>
    <row r="12" ht="36" customHeight="1" spans="1:6">
      <c r="A12" s="368" t="s">
        <v>2626</v>
      </c>
      <c r="B12" s="367" t="s">
        <v>2627</v>
      </c>
      <c r="C12" s="377">
        <v>1377</v>
      </c>
      <c r="D12" s="419">
        <v>500</v>
      </c>
      <c r="E12" s="403">
        <f t="shared" si="1"/>
        <v>-0.637</v>
      </c>
      <c r="F12" s="402" t="str">
        <f t="shared" si="0"/>
        <v>是</v>
      </c>
    </row>
    <row r="13" ht="36" customHeight="1" spans="1:6">
      <c r="A13" s="368" t="s">
        <v>2628</v>
      </c>
      <c r="B13" s="367" t="s">
        <v>2629</v>
      </c>
      <c r="C13" s="377">
        <v>384</v>
      </c>
      <c r="D13" s="419">
        <v>200</v>
      </c>
      <c r="E13" s="403">
        <f t="shared" si="1"/>
        <v>-0.479</v>
      </c>
      <c r="F13" s="402" t="str">
        <f t="shared" si="0"/>
        <v>是</v>
      </c>
    </row>
    <row r="14" ht="36" customHeight="1" spans="1:6">
      <c r="A14" s="368" t="s">
        <v>2630</v>
      </c>
      <c r="B14" s="367" t="s">
        <v>2631</v>
      </c>
      <c r="C14" s="377">
        <v>0</v>
      </c>
      <c r="D14" s="419">
        <v>0</v>
      </c>
      <c r="E14" s="403"/>
      <c r="F14" s="402" t="str">
        <f t="shared" si="0"/>
        <v>否</v>
      </c>
    </row>
    <row r="15" ht="36" customHeight="1" spans="1:6">
      <c r="A15" s="368" t="s">
        <v>2632</v>
      </c>
      <c r="B15" s="367" t="s">
        <v>2633</v>
      </c>
      <c r="C15" s="377">
        <v>2</v>
      </c>
      <c r="D15" s="419">
        <v>0</v>
      </c>
      <c r="E15" s="403">
        <f t="shared" si="1"/>
        <v>-1</v>
      </c>
      <c r="F15" s="402" t="str">
        <f t="shared" si="0"/>
        <v>是</v>
      </c>
    </row>
    <row r="16" ht="36" customHeight="1" spans="1:6">
      <c r="A16" s="405" t="s">
        <v>2634</v>
      </c>
      <c r="B16" s="406" t="s">
        <v>2635</v>
      </c>
      <c r="C16" s="372"/>
      <c r="D16" s="372"/>
      <c r="E16" s="403"/>
      <c r="F16" s="402" t="str">
        <f t="shared" si="0"/>
        <v>是</v>
      </c>
    </row>
    <row r="17" ht="36" customHeight="1" spans="1:6">
      <c r="A17" s="405" t="s">
        <v>2636</v>
      </c>
      <c r="B17" s="406" t="s">
        <v>2637</v>
      </c>
      <c r="C17" s="372"/>
      <c r="D17" s="372"/>
      <c r="E17" s="403"/>
      <c r="F17" s="402" t="str">
        <f t="shared" si="0"/>
        <v>是</v>
      </c>
    </row>
    <row r="18" ht="36" customHeight="1" spans="1:6">
      <c r="A18" s="405" t="s">
        <v>2638</v>
      </c>
      <c r="B18" s="263" t="s">
        <v>2639</v>
      </c>
      <c r="C18" s="369"/>
      <c r="D18" s="369"/>
      <c r="E18" s="403"/>
      <c r="F18" s="402" t="str">
        <f t="shared" si="0"/>
        <v>否</v>
      </c>
    </row>
    <row r="19" ht="36" customHeight="1" spans="1:6">
      <c r="A19" s="405" t="s">
        <v>2640</v>
      </c>
      <c r="B19" s="263" t="s">
        <v>2641</v>
      </c>
      <c r="C19" s="369"/>
      <c r="D19" s="369"/>
      <c r="E19" s="403"/>
      <c r="F19" s="402" t="str">
        <f t="shared" si="0"/>
        <v>否</v>
      </c>
    </row>
    <row r="20" ht="36" customHeight="1" spans="1:6">
      <c r="A20" s="405" t="s">
        <v>2642</v>
      </c>
      <c r="B20" s="406" t="s">
        <v>2643</v>
      </c>
      <c r="C20" s="372"/>
      <c r="D20" s="372"/>
      <c r="E20" s="403"/>
      <c r="F20" s="402" t="str">
        <f t="shared" si="0"/>
        <v>是</v>
      </c>
    </row>
    <row r="21" ht="36" customHeight="1" spans="1:6">
      <c r="A21" s="405" t="s">
        <v>2644</v>
      </c>
      <c r="B21" s="406" t="s">
        <v>2645</v>
      </c>
      <c r="C21" s="372"/>
      <c r="D21" s="372"/>
      <c r="E21" s="403"/>
      <c r="F21" s="402" t="str">
        <f t="shared" si="0"/>
        <v>是</v>
      </c>
    </row>
    <row r="22" ht="36" customHeight="1" spans="1:6">
      <c r="A22" s="405" t="s">
        <v>2646</v>
      </c>
      <c r="B22" s="406" t="s">
        <v>2647</v>
      </c>
      <c r="C22" s="372"/>
      <c r="D22" s="372"/>
      <c r="E22" s="403"/>
      <c r="F22" s="402" t="str">
        <f t="shared" si="0"/>
        <v>是</v>
      </c>
    </row>
    <row r="23" ht="36" customHeight="1" spans="1:6">
      <c r="A23" s="368" t="s">
        <v>2648</v>
      </c>
      <c r="B23" s="363" t="s">
        <v>2649</v>
      </c>
      <c r="C23" s="372"/>
      <c r="D23" s="372"/>
      <c r="E23" s="403"/>
      <c r="F23" s="402" t="str">
        <f t="shared" si="0"/>
        <v>是</v>
      </c>
    </row>
    <row r="24" ht="36" customHeight="1" spans="1:6">
      <c r="A24" s="368" t="s">
        <v>2650</v>
      </c>
      <c r="B24" s="363" t="s">
        <v>2651</v>
      </c>
      <c r="C24" s="372">
        <v>151</v>
      </c>
      <c r="D24" s="372">
        <v>165</v>
      </c>
      <c r="E24" s="403">
        <f t="shared" si="1"/>
        <v>0.093</v>
      </c>
      <c r="F24" s="402" t="str">
        <f t="shared" si="0"/>
        <v>是</v>
      </c>
    </row>
    <row r="25" ht="36" customHeight="1" spans="1:6">
      <c r="A25" s="368" t="s">
        <v>2652</v>
      </c>
      <c r="B25" s="363" t="s">
        <v>2653</v>
      </c>
      <c r="C25" s="372"/>
      <c r="D25" s="372"/>
      <c r="E25" s="403"/>
      <c r="F25" s="402" t="str">
        <f t="shared" si="0"/>
        <v>是</v>
      </c>
    </row>
    <row r="26" ht="36" customHeight="1" spans="1:6">
      <c r="A26" s="368" t="s">
        <v>2654</v>
      </c>
      <c r="B26" s="363" t="s">
        <v>2655</v>
      </c>
      <c r="C26" s="372"/>
      <c r="D26" s="372"/>
      <c r="E26" s="403"/>
      <c r="F26" s="402" t="str">
        <f t="shared" si="0"/>
        <v>是</v>
      </c>
    </row>
    <row r="27" ht="36" customHeight="1" spans="1:6">
      <c r="A27" s="368" t="s">
        <v>2656</v>
      </c>
      <c r="B27" s="363" t="s">
        <v>2657</v>
      </c>
      <c r="C27" s="372"/>
      <c r="D27" s="372"/>
      <c r="E27" s="403"/>
      <c r="F27" s="402" t="str">
        <f t="shared" si="0"/>
        <v>否</v>
      </c>
    </row>
    <row r="28" ht="36" customHeight="1" spans="1:6">
      <c r="A28" s="368"/>
      <c r="B28" s="367"/>
      <c r="C28" s="369"/>
      <c r="D28" s="369"/>
      <c r="E28" s="403"/>
      <c r="F28" s="402" t="str">
        <f t="shared" si="0"/>
        <v>是</v>
      </c>
    </row>
    <row r="29" ht="36" customHeight="1" spans="1:6">
      <c r="A29" s="378"/>
      <c r="B29" s="379" t="s">
        <v>2658</v>
      </c>
      <c r="C29" s="372">
        <f>C27+C26+C25+C24+C23+C22+C21+C17+C16+C10+C9+C8+C7+C6+C5+C4</f>
        <v>20896</v>
      </c>
      <c r="D29" s="372">
        <f>D27+D26+D25+D24+D23+D22+D21+D17+D16+D10+D9+D8+D7+D6+D5+D4</f>
        <v>12865</v>
      </c>
      <c r="E29" s="403">
        <f t="shared" si="1"/>
        <v>-0.384</v>
      </c>
      <c r="F29" s="402" t="str">
        <f t="shared" si="0"/>
        <v>是</v>
      </c>
    </row>
    <row r="30" ht="36" customHeight="1" spans="1:6">
      <c r="A30" s="407">
        <v>105</v>
      </c>
      <c r="B30" s="408" t="s">
        <v>2659</v>
      </c>
      <c r="C30" s="421">
        <v>19200</v>
      </c>
      <c r="D30" s="430"/>
      <c r="E30" s="403">
        <f t="shared" si="1"/>
        <v>-1</v>
      </c>
      <c r="F30" s="402" t="str">
        <f t="shared" si="0"/>
        <v>是</v>
      </c>
    </row>
    <row r="31" ht="36" customHeight="1" spans="1:6">
      <c r="A31" s="433">
        <v>110</v>
      </c>
      <c r="B31" s="434" t="s">
        <v>60</v>
      </c>
      <c r="C31" s="421">
        <f>C32+C35</f>
        <v>12361</v>
      </c>
      <c r="D31" s="421">
        <f>D32+D35</f>
        <v>6264</v>
      </c>
      <c r="E31" s="403">
        <f t="shared" si="1"/>
        <v>-0.493</v>
      </c>
      <c r="F31" s="402" t="str">
        <f t="shared" si="0"/>
        <v>是</v>
      </c>
    </row>
    <row r="32" ht="36" customHeight="1" spans="1:6">
      <c r="A32" s="433">
        <v>11004</v>
      </c>
      <c r="B32" s="435" t="s">
        <v>2660</v>
      </c>
      <c r="C32" s="421">
        <f>SUBTOTAL(9,C33:C34)</f>
        <v>10965</v>
      </c>
      <c r="D32" s="421">
        <f>SUBTOTAL(9,D33:D34)</f>
        <v>1881</v>
      </c>
      <c r="E32" s="403">
        <f t="shared" si="1"/>
        <v>-0.828</v>
      </c>
      <c r="F32" s="402" t="str">
        <f t="shared" si="0"/>
        <v>是</v>
      </c>
    </row>
    <row r="33" ht="36" customHeight="1" spans="1:6">
      <c r="A33" s="436">
        <v>1100402</v>
      </c>
      <c r="B33" s="437" t="s">
        <v>2661</v>
      </c>
      <c r="C33" s="419">
        <v>1348</v>
      </c>
      <c r="D33" s="419">
        <v>1881</v>
      </c>
      <c r="E33" s="403">
        <f t="shared" si="1"/>
        <v>0.395</v>
      </c>
      <c r="F33" s="402" t="str">
        <f t="shared" si="0"/>
        <v>是</v>
      </c>
    </row>
    <row r="34" ht="36" customHeight="1" spans="1:6">
      <c r="A34" s="436">
        <v>1100403</v>
      </c>
      <c r="B34" s="438" t="s">
        <v>2662</v>
      </c>
      <c r="C34" s="419">
        <v>9617</v>
      </c>
      <c r="D34" s="377">
        <v>0</v>
      </c>
      <c r="E34" s="403">
        <f t="shared" si="1"/>
        <v>-1</v>
      </c>
      <c r="F34" s="402" t="str">
        <f t="shared" si="0"/>
        <v>是</v>
      </c>
    </row>
    <row r="35" ht="36" customHeight="1" spans="1:6">
      <c r="A35" s="436">
        <v>11008</v>
      </c>
      <c r="B35" s="437" t="s">
        <v>63</v>
      </c>
      <c r="C35" s="419">
        <v>1396</v>
      </c>
      <c r="D35" s="419">
        <v>4383</v>
      </c>
      <c r="E35" s="403">
        <f t="shared" si="1"/>
        <v>2.14</v>
      </c>
      <c r="F35" s="402" t="str">
        <f t="shared" si="0"/>
        <v>是</v>
      </c>
    </row>
    <row r="36" ht="36" customHeight="1" spans="1:6">
      <c r="A36" s="436">
        <v>11009</v>
      </c>
      <c r="B36" s="437" t="s">
        <v>64</v>
      </c>
      <c r="C36" s="428">
        <v>0</v>
      </c>
      <c r="D36" s="429"/>
      <c r="E36" s="403"/>
      <c r="F36" s="402" t="str">
        <f t="shared" si="0"/>
        <v>否</v>
      </c>
    </row>
    <row r="37" ht="36" customHeight="1" spans="1:6">
      <c r="A37" s="416"/>
      <c r="B37" s="417" t="s">
        <v>67</v>
      </c>
      <c r="C37" s="421">
        <f>C29+C30+C31</f>
        <v>52457</v>
      </c>
      <c r="D37" s="421">
        <f>D29+D30+D31</f>
        <v>19129</v>
      </c>
      <c r="E37" s="403">
        <f t="shared" si="1"/>
        <v>-0.635</v>
      </c>
      <c r="F37" s="402" t="str">
        <f t="shared" si="0"/>
        <v>是</v>
      </c>
    </row>
    <row r="38" spans="3:4">
      <c r="C38" s="439"/>
      <c r="D38" s="439"/>
    </row>
    <row r="40" spans="3:4">
      <c r="C40" s="439"/>
      <c r="D40" s="439"/>
    </row>
    <row r="42" spans="3:4">
      <c r="C42" s="439"/>
      <c r="D42" s="439"/>
    </row>
    <row r="43" spans="3:4">
      <c r="C43" s="439"/>
      <c r="D43" s="439"/>
    </row>
    <row r="45" spans="3:4">
      <c r="C45" s="439"/>
      <c r="D45" s="439"/>
    </row>
    <row r="46" spans="3:4">
      <c r="C46" s="439"/>
      <c r="D46" s="439"/>
    </row>
    <row r="47" spans="3:4">
      <c r="C47" s="439"/>
      <c r="D47" s="439"/>
    </row>
    <row r="48" spans="3:4">
      <c r="C48" s="439"/>
      <c r="D48" s="439"/>
    </row>
    <row r="50" spans="3:4">
      <c r="C50" s="439"/>
      <c r="D50" s="439"/>
    </row>
  </sheetData>
  <mergeCells count="1">
    <mergeCell ref="B1:E1"/>
  </mergeCells>
  <conditionalFormatting sqref="B30">
    <cfRule type="expression" dxfId="1" priority="11" stopIfTrue="1">
      <formula>"len($A:$A)=3"</formula>
    </cfRule>
  </conditionalFormatting>
  <conditionalFormatting sqref="D30">
    <cfRule type="expression" dxfId="1" priority="7"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2 D31:D32">
    <cfRule type="expression" dxfId="1" priority="10"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1-1一般公共预算收入情况表</vt:lpstr>
      <vt:lpstr>1-2一般公共预算支出情况表</vt:lpstr>
      <vt:lpstr>1-3一般公共预算收入情况表</vt:lpstr>
      <vt:lpstr>1-4本级一般公共预算支出情况表（公开到项级）</vt:lpstr>
      <vt:lpstr>1-5本级一般公共预算基本支出情况表（公开到款级）</vt:lpstr>
      <vt:lpstr>1-6一般公共预算支出表（州、市对下转移支付项目）</vt:lpstr>
      <vt:lpstr>1-7楚雄州分地区税收返还和转移支付预算表</vt:lpstr>
      <vt:lpstr>1-8本级“三公”经费预算财政拨款情况统计表</vt:lpstr>
      <vt:lpstr>2-1政府性基金预算收入情况表</vt:lpstr>
      <vt:lpstr>2-2政府性基金预算支出情况表</vt:lpstr>
      <vt:lpstr>2-3本级政府性基金预算收入情况表</vt:lpstr>
      <vt:lpstr>2-4本级政府性基金预算支出情况表（公开到项级）</vt:lpstr>
      <vt:lpstr>2-5本级政府性基金支出表（州、市对下转移支付）</vt:lpstr>
      <vt:lpstr>3-1国有资本经营收入预算情况表</vt:lpstr>
      <vt:lpstr>3-2国有资本经营支出预算情况表</vt:lpstr>
      <vt:lpstr>3-3本级国有资本经营收入预算情况表</vt:lpstr>
      <vt:lpstr>3-4本级国有资本经营支出预算情况表（公开到项级）</vt:lpstr>
      <vt:lpstr>3-5 国有资本经营预算转移支付表（分地区）</vt:lpstr>
      <vt:lpstr>3-6 国有资本经营预算转移支付表（分项目）</vt:lpstr>
      <vt:lpstr>4-1社会保险基金收入预算情况表</vt:lpstr>
      <vt:lpstr>4-2社会保险基金支出预算情况表</vt:lpstr>
      <vt:lpstr>4-3社会保险基金收入预算情况表</vt:lpstr>
      <vt:lpstr>4-4本级社会保险基金支出预算情况表</vt:lpstr>
      <vt:lpstr>5-1   2020年地方政府债务限额及余额预算情况表</vt:lpstr>
      <vt:lpstr>5-2  2020年地方政府一般债务余额情况表</vt:lpstr>
      <vt:lpstr>5-3  本级2020年地方政府一般债务余额情况表</vt:lpstr>
      <vt:lpstr>5-4 2020年地方政府专项债务余额情况表</vt:lpstr>
      <vt:lpstr>5-5 本级2020年地方政府专项债务余额情况表（本级）</vt:lpstr>
      <vt:lpstr>5-6 地方政府债券发行及还本付息情况表</vt:lpstr>
      <vt:lpstr>5-7 2021年本级政府专项债务限额和余额情况表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李小鬼</cp:lastModifiedBy>
  <dcterms:created xsi:type="dcterms:W3CDTF">2006-09-16T00:00:00Z</dcterms:created>
  <cp:lastPrinted>2020-05-07T10:46:00Z</cp:lastPrinted>
  <dcterms:modified xsi:type="dcterms:W3CDTF">2021-03-18T02:40:12Z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